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D:\CHED Files\Office of Institutional Quality Assurance and Governance (OIQAG)\NBC 461\2023\Final Documents\"/>
    </mc:Choice>
  </mc:AlternateContent>
  <xr:revisionPtr revIDLastSave="0" documentId="13_ncr:1_{4C060D3D-D42E-4A40-97E3-B1EAC4389B30}" xr6:coauthVersionLast="36" xr6:coauthVersionMax="36" xr10:uidLastSave="{00000000-0000-0000-0000-000000000000}"/>
  <bookViews>
    <workbookView xWindow="0" yWindow="0" windowWidth="19200" windowHeight="6348" tabRatio="924" xr2:uid="{00000000-000D-0000-FFFF-FFFF00000000}"/>
  </bookViews>
  <sheets>
    <sheet name="Request Form" sheetId="1" r:id="rId1"/>
    <sheet name="Form1_A" sheetId="2" r:id="rId2"/>
    <sheet name="Form1_B&amp;C" sheetId="3" r:id="rId3"/>
    <sheet name="KRA I" sheetId="5" r:id="rId4"/>
    <sheet name="Form2_A" sheetId="6" r:id="rId5"/>
    <sheet name="Form2-B" sheetId="10" r:id="rId6"/>
    <sheet name="Form2_C" sheetId="7" r:id="rId7"/>
    <sheet name="KRA II" sheetId="13" r:id="rId8"/>
    <sheet name="Form 3-A&amp;B" sheetId="12" r:id="rId9"/>
    <sheet name="Form 3-C&amp;D" sheetId="28" r:id="rId10"/>
    <sheet name="KRA III" sheetId="29" r:id="rId11"/>
    <sheet name="Form 4-A&amp;B" sheetId="30" r:id="rId12"/>
    <sheet name="Form 4-C&amp;D" sheetId="31" r:id="rId13"/>
    <sheet name="KRA IV" sheetId="32" r:id="rId14"/>
    <sheet name="ISS-FACULTY" sheetId="38" r:id="rId15"/>
  </sheets>
  <definedNames>
    <definedName name="_xlnm._FilterDatabase" localSheetId="14" hidden="1">'ISS-FACULTY'!$G$42:$P$42</definedName>
    <definedName name="_Hlk52200068" localSheetId="14">'ISS-FACULTY'!$A$8</definedName>
    <definedName name="_Hlk70067385" localSheetId="14">'ISS-FACULTY'!$A$12</definedName>
    <definedName name="_Hlk70067443" localSheetId="14">'ISS-FACULTY'!#REF!</definedName>
    <definedName name="_Hlk70607563" localSheetId="14">'ISS-FACULTY'!#REF!</definedName>
    <definedName name="_Hlk70998323" localSheetId="14">'ISS-FACULTY'!#REF!</definedName>
    <definedName name="_Hlk71030296" localSheetId="14">'ISS-FACULTY'!#REF!</definedName>
    <definedName name="_Hlk71043400" localSheetId="14">'ISS-FACULTY'!#REF!</definedName>
    <definedName name="_Hlk71049332" localSheetId="14">'ISS-FACULTY'!#REF!</definedName>
    <definedName name="_Hlk71055540" localSheetId="14">'ISS-FACULTY'!#REF!</definedName>
    <definedName name="_Hlk71069142" localSheetId="14">'ISS-FACULTY'!#REF!</definedName>
    <definedName name="_Hlk71538176" localSheetId="14">'ISS-FACULTY'!#REF!</definedName>
    <definedName name="_Hlk83620185" localSheetId="14">'ISS-FACULTY'!#REF!</definedName>
    <definedName name="_Hlk84255927" localSheetId="14">'ISS-FACULTY'!#REF!</definedName>
    <definedName name="_xlnm.Print_Area" localSheetId="8">'Form 3-A&amp;B'!$A$1:$L$136</definedName>
    <definedName name="_xlnm.Print_Area" localSheetId="9">'Form 3-C&amp;D'!$B$1:$I$52</definedName>
    <definedName name="_xlnm.Print_Area" localSheetId="11">'Form 4-A&amp;B'!$A$1:$J$79</definedName>
    <definedName name="_xlnm.Print_Area" localSheetId="12">'Form 4-C&amp;D'!$A$1:$I$55</definedName>
    <definedName name="_xlnm.Print_Area" localSheetId="1">Form1_A!$A$1:$L$52</definedName>
    <definedName name="_xlnm.Print_Area" localSheetId="2">'Form1_B&amp;C'!$A$1:$K$119</definedName>
    <definedName name="_xlnm.Print_Area" localSheetId="4">Form2_A!$A$1:$K$135</definedName>
    <definedName name="_xlnm.Print_Area" localSheetId="6">Form2_C!$A$1:$L$67</definedName>
    <definedName name="_xlnm.Print_Area" localSheetId="5">'Form2-B'!$A$1:$K$201</definedName>
    <definedName name="_xlnm.Print_Area" localSheetId="14">'ISS-FACULTY'!$A$1:$AJ$63</definedName>
    <definedName name="_xlnm.Print_Area" localSheetId="3">'KRA I'!$A$1:$I$51</definedName>
    <definedName name="_xlnm.Print_Area" localSheetId="7">'KRA II'!$A$1:$I$73</definedName>
    <definedName name="_xlnm.Print_Area" localSheetId="10">'KRA III'!$A$1:$I$50</definedName>
    <definedName name="_xlnm.Print_Area" localSheetId="13">'KRA IV'!$A$1:$I$47</definedName>
    <definedName name="_xlnm.Print_Area" localSheetId="0">'Request Form'!$A$1:$H$43</definedName>
  </definedNames>
  <calcPr calcId="191029"/>
</workbook>
</file>

<file path=xl/calcChain.xml><?xml version="1.0" encoding="utf-8"?>
<calcChain xmlns="http://schemas.openxmlformats.org/spreadsheetml/2006/main">
  <c r="U25" i="2" l="1"/>
  <c r="R25" i="2"/>
  <c r="W6" i="38" l="1"/>
  <c r="W5" i="38"/>
  <c r="K4" i="32"/>
  <c r="K3" i="32"/>
  <c r="T20" i="2"/>
  <c r="J25" i="12" l="1"/>
  <c r="T5" i="38" l="1"/>
  <c r="AG40" i="38"/>
  <c r="N48" i="38"/>
  <c r="N40" i="38"/>
  <c r="K107" i="12"/>
  <c r="K114" i="12"/>
  <c r="K113" i="12"/>
  <c r="K112" i="12"/>
  <c r="K111" i="12"/>
  <c r="K110" i="12"/>
  <c r="K109" i="12"/>
  <c r="K108" i="12"/>
  <c r="K106" i="12"/>
  <c r="K105" i="12"/>
  <c r="J33" i="12"/>
  <c r="J32" i="12"/>
  <c r="J31" i="12"/>
  <c r="J30" i="12"/>
  <c r="J29" i="12"/>
  <c r="J28" i="12"/>
  <c r="J27" i="12"/>
  <c r="J26" i="12"/>
  <c r="AX44" i="38" l="1"/>
  <c r="AX45" i="38" s="1"/>
  <c r="AG41" i="38"/>
  <c r="N41" i="38"/>
  <c r="T6" i="38"/>
  <c r="T4" i="38"/>
  <c r="AG48" i="38"/>
  <c r="R25" i="38"/>
  <c r="R19" i="38"/>
  <c r="R14" i="38"/>
  <c r="R9" i="38"/>
  <c r="R2" i="38"/>
  <c r="R1" i="38"/>
  <c r="K27" i="32"/>
  <c r="K22" i="32"/>
  <c r="K15" i="32"/>
  <c r="K10" i="32"/>
  <c r="K1" i="32"/>
  <c r="K35" i="31"/>
  <c r="K23" i="31"/>
  <c r="K21" i="31"/>
  <c r="K9" i="31"/>
  <c r="K7" i="31"/>
  <c r="K1" i="31"/>
  <c r="N42" i="31"/>
  <c r="H42" i="31"/>
  <c r="N43" i="31"/>
  <c r="H43" i="31"/>
  <c r="I63" i="30"/>
  <c r="O63" i="30" s="1"/>
  <c r="I62" i="30"/>
  <c r="O62" i="30" s="1"/>
  <c r="O61" i="30"/>
  <c r="I61" i="30"/>
  <c r="O38" i="30"/>
  <c r="H38" i="30"/>
  <c r="H37" i="30"/>
  <c r="O37" i="30" s="1"/>
  <c r="O36" i="30"/>
  <c r="H36" i="30"/>
  <c r="I17" i="30"/>
  <c r="O17" i="30" s="1"/>
  <c r="I18" i="30"/>
  <c r="O18" i="30" s="1"/>
  <c r="I15" i="30"/>
  <c r="O15" i="30" s="1"/>
  <c r="I16" i="30"/>
  <c r="O16" i="30" s="1"/>
  <c r="O14" i="30"/>
  <c r="I14" i="30"/>
  <c r="L56" i="30"/>
  <c r="L42" i="30"/>
  <c r="L31" i="30"/>
  <c r="L27" i="30"/>
  <c r="L25" i="30"/>
  <c r="L23" i="30"/>
  <c r="L9" i="30"/>
  <c r="L7" i="30"/>
  <c r="L1" i="30"/>
  <c r="K36" i="29"/>
  <c r="K31" i="29"/>
  <c r="K15" i="29"/>
  <c r="K9" i="29"/>
  <c r="K4" i="29"/>
  <c r="M4" i="29"/>
  <c r="K3" i="29"/>
  <c r="K1" i="29"/>
  <c r="M1" i="29"/>
  <c r="M3" i="29"/>
  <c r="M9" i="29"/>
  <c r="M11" i="29"/>
  <c r="M15" i="29"/>
  <c r="M17" i="29"/>
  <c r="M26" i="29" s="1"/>
  <c r="M18" i="29"/>
  <c r="M19" i="29"/>
  <c r="M21" i="29"/>
  <c r="N21" i="29"/>
  <c r="M22" i="29"/>
  <c r="M23" i="29"/>
  <c r="M24" i="29"/>
  <c r="N24" i="29"/>
  <c r="M25" i="29"/>
  <c r="M31" i="29"/>
  <c r="AA40" i="29"/>
  <c r="AA42" i="29" s="1"/>
  <c r="AA41" i="29"/>
  <c r="K28" i="28"/>
  <c r="K27" i="28"/>
  <c r="K25" i="28"/>
  <c r="K15" i="28"/>
  <c r="K7" i="28"/>
  <c r="K1" i="28"/>
  <c r="N1" i="28"/>
  <c r="N103" i="12"/>
  <c r="N102" i="12"/>
  <c r="N88" i="12"/>
  <c r="N80" i="12"/>
  <c r="N68" i="12"/>
  <c r="N54" i="12"/>
  <c r="N23" i="12"/>
  <c r="N39" i="12"/>
  <c r="N38" i="12"/>
  <c r="N36" i="12"/>
  <c r="N9" i="12"/>
  <c r="N7" i="12"/>
  <c r="N1" i="12"/>
  <c r="K57" i="13"/>
  <c r="K43" i="13"/>
  <c r="K30" i="13"/>
  <c r="K23" i="13"/>
  <c r="K17" i="13"/>
  <c r="K12" i="13"/>
  <c r="K5" i="13"/>
  <c r="K4" i="13"/>
  <c r="K1" i="13"/>
  <c r="N45" i="7"/>
  <c r="N34" i="7"/>
  <c r="N23" i="7"/>
  <c r="N10" i="7"/>
  <c r="N9" i="7"/>
  <c r="N7" i="7"/>
  <c r="N1" i="7"/>
  <c r="M135" i="10"/>
  <c r="M149" i="10"/>
  <c r="M150" i="10"/>
  <c r="M164" i="10"/>
  <c r="M165" i="10"/>
  <c r="M179" i="10"/>
  <c r="M118" i="10"/>
  <c r="M119" i="10"/>
  <c r="M120" i="10"/>
  <c r="M121" i="10"/>
  <c r="M104" i="10"/>
  <c r="M90" i="10"/>
  <c r="M89" i="10"/>
  <c r="M70" i="10"/>
  <c r="M51" i="10"/>
  <c r="M50" i="10"/>
  <c r="M31" i="10"/>
  <c r="M12" i="10"/>
  <c r="M11" i="10"/>
  <c r="M10" i="10"/>
  <c r="M9" i="10"/>
  <c r="M7" i="10"/>
  <c r="M1" i="10"/>
  <c r="M108" i="6"/>
  <c r="M89" i="6"/>
  <c r="M88" i="6"/>
  <c r="M74" i="6"/>
  <c r="M60" i="6"/>
  <c r="M59" i="6"/>
  <c r="M34" i="6"/>
  <c r="M10" i="6"/>
  <c r="M9" i="6"/>
  <c r="M7" i="6"/>
  <c r="M1" i="6"/>
  <c r="M84" i="3"/>
  <c r="M75" i="3"/>
  <c r="AG42" i="38" l="1"/>
  <c r="AX42" i="38" s="1"/>
  <c r="N42" i="38"/>
  <c r="AT42" i="38" s="1"/>
  <c r="AT44" i="38"/>
  <c r="K10" i="5" l="1"/>
  <c r="M66" i="3"/>
  <c r="M65" i="3"/>
  <c r="M63" i="3"/>
  <c r="M49" i="3"/>
  <c r="M29" i="3"/>
  <c r="M10" i="3"/>
  <c r="M9" i="3"/>
  <c r="M7" i="3"/>
  <c r="M28" i="2"/>
  <c r="M12" i="2"/>
  <c r="M7" i="2"/>
  <c r="P186" i="10" l="1"/>
  <c r="Q186" i="10" s="1"/>
  <c r="J186" i="10"/>
  <c r="P184" i="10"/>
  <c r="Q184" i="10" s="1"/>
  <c r="J184" i="10"/>
  <c r="P183" i="10"/>
  <c r="Q183" i="10" s="1"/>
  <c r="J183" i="10"/>
  <c r="P187" i="10"/>
  <c r="Q187" i="10" s="1"/>
  <c r="J187" i="10"/>
  <c r="P185" i="10"/>
  <c r="Q185" i="10" s="1"/>
  <c r="J185" i="10"/>
  <c r="P188" i="10"/>
  <c r="Q188" i="10" s="1"/>
  <c r="J188" i="10"/>
  <c r="I173" i="10"/>
  <c r="P173" i="10" s="1"/>
  <c r="I172" i="10"/>
  <c r="P172" i="10" s="1"/>
  <c r="I170" i="10"/>
  <c r="P170" i="10" s="1"/>
  <c r="I171" i="10"/>
  <c r="P171" i="10" s="1"/>
  <c r="I169" i="10"/>
  <c r="P169" i="10" s="1"/>
  <c r="I174" i="10"/>
  <c r="P174" i="10" s="1"/>
  <c r="J156" i="10"/>
  <c r="P156" i="10" s="1"/>
  <c r="J157" i="10"/>
  <c r="P157" i="10" s="1"/>
  <c r="J155" i="10"/>
  <c r="P155" i="10" s="1"/>
  <c r="J154" i="10"/>
  <c r="P154" i="10" s="1"/>
  <c r="J160" i="10"/>
  <c r="P160" i="10" s="1"/>
  <c r="J159" i="10"/>
  <c r="P159" i="10" s="1"/>
  <c r="J161" i="10"/>
  <c r="P161" i="10" s="1"/>
  <c r="P143" i="10"/>
  <c r="J143" i="10"/>
  <c r="Q143" i="10" s="1"/>
  <c r="P144" i="10"/>
  <c r="J144" i="10"/>
  <c r="Q144" i="10" s="1"/>
  <c r="P142" i="10"/>
  <c r="J142" i="10"/>
  <c r="Q142" i="10" s="1"/>
  <c r="P141" i="10"/>
  <c r="J141" i="10"/>
  <c r="Q141" i="10" s="1"/>
  <c r="I128" i="10"/>
  <c r="P128" i="10" s="1"/>
  <c r="I127" i="10"/>
  <c r="P127" i="10" s="1"/>
  <c r="I129" i="10"/>
  <c r="P129" i="10" s="1"/>
  <c r="I130" i="10"/>
  <c r="P130" i="10" s="1"/>
  <c r="J108" i="10"/>
  <c r="P108" i="10" s="1"/>
  <c r="J107" i="10"/>
  <c r="P107" i="10" s="1"/>
  <c r="J110" i="10"/>
  <c r="P110" i="10" s="1"/>
  <c r="J109" i="10"/>
  <c r="P109" i="10" s="1"/>
  <c r="J112" i="10"/>
  <c r="P112" i="10" s="1"/>
  <c r="J111" i="10"/>
  <c r="P111" i="10" s="1"/>
  <c r="J97" i="10"/>
  <c r="P97" i="10" s="1"/>
  <c r="J96" i="10"/>
  <c r="P96" i="10" s="1"/>
  <c r="J99" i="10"/>
  <c r="P99" i="10" s="1"/>
  <c r="J95" i="10"/>
  <c r="P95" i="10" s="1"/>
  <c r="J94" i="10"/>
  <c r="P94" i="10" s="1"/>
  <c r="J93" i="10"/>
  <c r="P93" i="10" s="1"/>
  <c r="P81" i="10"/>
  <c r="Q81" i="10" s="1"/>
  <c r="J81" i="10"/>
  <c r="P78" i="10"/>
  <c r="Q78" i="10" s="1"/>
  <c r="J78" i="10"/>
  <c r="P77" i="10"/>
  <c r="Q77" i="10" s="1"/>
  <c r="J77" i="10"/>
  <c r="P76" i="10"/>
  <c r="Q76" i="10" s="1"/>
  <c r="J76" i="10"/>
  <c r="P82" i="10"/>
  <c r="Q82" i="10" s="1"/>
  <c r="J82" i="10"/>
  <c r="P80" i="10"/>
  <c r="Q80" i="10" s="1"/>
  <c r="J80" i="10"/>
  <c r="P79" i="10"/>
  <c r="Q79" i="10" s="1"/>
  <c r="J79" i="10"/>
  <c r="I64" i="10"/>
  <c r="P64" i="10" s="1"/>
  <c r="I63" i="10"/>
  <c r="P63" i="10" s="1"/>
  <c r="I62" i="10"/>
  <c r="P62" i="10" s="1"/>
  <c r="I61" i="10"/>
  <c r="P61" i="10" s="1"/>
  <c r="I60" i="10"/>
  <c r="P60" i="10" s="1"/>
  <c r="I59" i="10"/>
  <c r="P59" i="10" s="1"/>
  <c r="I65" i="10"/>
  <c r="P65" i="10" s="1"/>
  <c r="Q41" i="10"/>
  <c r="P41" i="10"/>
  <c r="J41" i="10"/>
  <c r="Q40" i="10"/>
  <c r="P40" i="10"/>
  <c r="J40" i="10"/>
  <c r="P39" i="10"/>
  <c r="Q39" i="10" s="1"/>
  <c r="J39" i="10"/>
  <c r="Q42" i="10"/>
  <c r="P42" i="10"/>
  <c r="J42" i="10"/>
  <c r="Q38" i="10"/>
  <c r="P38" i="10"/>
  <c r="J38" i="10"/>
  <c r="Q44" i="10"/>
  <c r="P44" i="10"/>
  <c r="J44" i="10"/>
  <c r="Q43" i="10"/>
  <c r="P43" i="10"/>
  <c r="J43" i="10"/>
  <c r="I23" i="10"/>
  <c r="P23" i="10" s="1"/>
  <c r="I20" i="10"/>
  <c r="P20" i="10" s="1"/>
  <c r="I19" i="10"/>
  <c r="P19" i="10" s="1"/>
  <c r="I18" i="10"/>
  <c r="P18" i="10" s="1"/>
  <c r="I24" i="10"/>
  <c r="P24" i="10" s="1"/>
  <c r="I22" i="10"/>
  <c r="P22" i="10" s="1"/>
  <c r="I21" i="10"/>
  <c r="P21" i="10" s="1"/>
  <c r="P122" i="6"/>
  <c r="Q122" i="6" s="1"/>
  <c r="J122" i="6"/>
  <c r="P114" i="6"/>
  <c r="Q114" i="6" s="1"/>
  <c r="J114" i="6"/>
  <c r="P113" i="6"/>
  <c r="Q113" i="6" s="1"/>
  <c r="J113" i="6"/>
  <c r="P112" i="6"/>
  <c r="Q112" i="6" s="1"/>
  <c r="J112" i="6"/>
  <c r="P111" i="6"/>
  <c r="Q111" i="6" s="1"/>
  <c r="J111" i="6"/>
  <c r="P118" i="6"/>
  <c r="Q118" i="6" s="1"/>
  <c r="J118" i="6"/>
  <c r="P117" i="6"/>
  <c r="Q117" i="6" s="1"/>
  <c r="J117" i="6"/>
  <c r="P116" i="6"/>
  <c r="Q116" i="6" s="1"/>
  <c r="J116" i="6"/>
  <c r="P115" i="6"/>
  <c r="Q115" i="6" s="1"/>
  <c r="J115" i="6"/>
  <c r="P99" i="6"/>
  <c r="Q99" i="6" s="1"/>
  <c r="J99" i="6"/>
  <c r="P98" i="6"/>
  <c r="Q98" i="6" s="1"/>
  <c r="J98" i="6"/>
  <c r="P97" i="6"/>
  <c r="Q97" i="6" s="1"/>
  <c r="J97" i="6"/>
  <c r="P96" i="6"/>
  <c r="Q96" i="6" s="1"/>
  <c r="J96" i="6"/>
  <c r="P95" i="6"/>
  <c r="Q95" i="6" s="1"/>
  <c r="J95" i="6"/>
  <c r="P102" i="6"/>
  <c r="Q102" i="6" s="1"/>
  <c r="J102" i="6"/>
  <c r="P101" i="6"/>
  <c r="Q101" i="6" s="1"/>
  <c r="J101" i="6"/>
  <c r="P100" i="6"/>
  <c r="Q100" i="6" s="1"/>
  <c r="J100" i="6"/>
  <c r="P103" i="6"/>
  <c r="Q103" i="6" s="1"/>
  <c r="J103" i="6"/>
  <c r="P81" i="6"/>
  <c r="Q81" i="6" s="1"/>
  <c r="J81" i="6"/>
  <c r="P80" i="6"/>
  <c r="Q80" i="6" s="1"/>
  <c r="J80" i="6"/>
  <c r="P79" i="6"/>
  <c r="Q79" i="6" s="1"/>
  <c r="J79" i="6"/>
  <c r="I67" i="6"/>
  <c r="P67" i="6" s="1"/>
  <c r="I68" i="6"/>
  <c r="P68" i="6" s="1"/>
  <c r="I69" i="6"/>
  <c r="P69" i="6" s="1"/>
  <c r="P50" i="6"/>
  <c r="Q50" i="6" s="1"/>
  <c r="J50" i="6"/>
  <c r="P49" i="6"/>
  <c r="Q49" i="6" s="1"/>
  <c r="J49" i="6"/>
  <c r="P48" i="6"/>
  <c r="Q48" i="6" s="1"/>
  <c r="J48" i="6"/>
  <c r="P47" i="6"/>
  <c r="Q47" i="6" s="1"/>
  <c r="J47" i="6"/>
  <c r="P46" i="6"/>
  <c r="Q46" i="6" s="1"/>
  <c r="J46" i="6"/>
  <c r="P51" i="6"/>
  <c r="Q51" i="6" s="1"/>
  <c r="J51" i="6"/>
  <c r="P45" i="6"/>
  <c r="Q45" i="6" s="1"/>
  <c r="J45" i="6"/>
  <c r="P44" i="6"/>
  <c r="Q44" i="6" s="1"/>
  <c r="J44" i="6"/>
  <c r="P43" i="6"/>
  <c r="Q43" i="6" s="1"/>
  <c r="J43" i="6"/>
  <c r="P42" i="6"/>
  <c r="Q42" i="6" s="1"/>
  <c r="J42" i="6"/>
  <c r="I26" i="6"/>
  <c r="P26" i="6" s="1"/>
  <c r="I25" i="6"/>
  <c r="P25" i="6" s="1"/>
  <c r="I24" i="6"/>
  <c r="P24" i="6" s="1"/>
  <c r="I23" i="6"/>
  <c r="P23" i="6" s="1"/>
  <c r="I22" i="6"/>
  <c r="P22" i="6" s="1"/>
  <c r="I27" i="6"/>
  <c r="P27" i="6" s="1"/>
  <c r="I21" i="6"/>
  <c r="P21" i="6" s="1"/>
  <c r="I20" i="6"/>
  <c r="P20" i="6" s="1"/>
  <c r="I19" i="6"/>
  <c r="P19" i="6" s="1"/>
  <c r="I18" i="6"/>
  <c r="P18" i="6" s="1"/>
  <c r="I92" i="3"/>
  <c r="P92" i="3" s="1"/>
  <c r="I56" i="3"/>
  <c r="P56" i="3" s="1"/>
  <c r="I57" i="3"/>
  <c r="P57" i="3" s="1"/>
  <c r="P42" i="3"/>
  <c r="Q42" i="3" s="1"/>
  <c r="J42" i="3"/>
  <c r="P41" i="3"/>
  <c r="Q41" i="3" s="1"/>
  <c r="J41" i="3"/>
  <c r="P40" i="3"/>
  <c r="Q40" i="3" s="1"/>
  <c r="J40" i="3"/>
  <c r="P39" i="3"/>
  <c r="Q39" i="3" s="1"/>
  <c r="J39" i="3"/>
  <c r="P38" i="3"/>
  <c r="Q38" i="3" s="1"/>
  <c r="J38" i="3"/>
  <c r="P44" i="3"/>
  <c r="Q44" i="3" s="1"/>
  <c r="J44" i="3"/>
  <c r="P43" i="3"/>
  <c r="Q43" i="3" s="1"/>
  <c r="J43" i="3"/>
  <c r="P45" i="3"/>
  <c r="Q45" i="3" s="1"/>
  <c r="J45" i="3"/>
  <c r="I24" i="3"/>
  <c r="P24" i="3" s="1"/>
  <c r="I23" i="3"/>
  <c r="P23" i="3" s="1"/>
  <c r="I21" i="3"/>
  <c r="P21" i="3" s="1"/>
  <c r="I22" i="3"/>
  <c r="P22" i="3" s="1"/>
  <c r="I19" i="3"/>
  <c r="P19" i="3" s="1"/>
  <c r="I18" i="3"/>
  <c r="P18" i="3" s="1"/>
  <c r="I20" i="3"/>
  <c r="P20" i="3" s="1"/>
  <c r="I31" i="6" l="1"/>
  <c r="I30" i="6"/>
  <c r="I29" i="6"/>
  <c r="I28" i="6"/>
  <c r="I17" i="6"/>
  <c r="I16" i="6"/>
  <c r="I15" i="6"/>
  <c r="I14" i="6"/>
  <c r="I13" i="6"/>
  <c r="I12" i="6"/>
  <c r="A6" i="38"/>
  <c r="A5" i="38"/>
  <c r="A4" i="38"/>
  <c r="A8" i="32"/>
  <c r="A7" i="32"/>
  <c r="A6" i="32"/>
  <c r="I32" i="6" l="1"/>
  <c r="A7" i="29" l="1"/>
  <c r="M7" i="29" s="1"/>
  <c r="A6" i="29"/>
  <c r="M6" i="29" s="1"/>
  <c r="A5" i="29"/>
  <c r="M5" i="29" s="1"/>
  <c r="A5" i="30"/>
  <c r="A4" i="30"/>
  <c r="A3" i="30"/>
  <c r="A5" i="31"/>
  <c r="A4" i="31"/>
  <c r="A3" i="31"/>
  <c r="A8" i="13"/>
  <c r="A7" i="13"/>
  <c r="A6" i="13"/>
  <c r="A8" i="5"/>
  <c r="A7" i="5"/>
  <c r="A6" i="5"/>
  <c r="P32" i="3"/>
  <c r="I70" i="3"/>
  <c r="I69" i="3"/>
  <c r="I90" i="3"/>
  <c r="I95" i="3"/>
  <c r="I94" i="3"/>
  <c r="I93" i="3"/>
  <c r="I91" i="3"/>
  <c r="I89" i="3"/>
  <c r="I88" i="3"/>
  <c r="I87" i="3"/>
  <c r="I86" i="3"/>
  <c r="O65" i="3"/>
  <c r="K115" i="12" l="1"/>
  <c r="Q36" i="2" l="1"/>
  <c r="K41" i="2"/>
  <c r="Q20" i="2"/>
  <c r="K25" i="2"/>
  <c r="K26" i="2" s="1"/>
  <c r="B5" i="28"/>
  <c r="B4" i="28"/>
  <c r="B3" i="28"/>
  <c r="A5" i="12"/>
  <c r="A4" i="12"/>
  <c r="A3" i="12"/>
  <c r="A5" i="7"/>
  <c r="A4" i="7"/>
  <c r="A3" i="7"/>
  <c r="A5" i="10"/>
  <c r="A4" i="10"/>
  <c r="A3" i="10"/>
  <c r="A5" i="6"/>
  <c r="A4" i="6"/>
  <c r="A3" i="6"/>
  <c r="A5" i="3"/>
  <c r="A4" i="3"/>
  <c r="A3" i="3"/>
  <c r="P1" i="2"/>
  <c r="M27" i="32" l="1"/>
  <c r="M22" i="32"/>
  <c r="M15" i="32"/>
  <c r="M10" i="32"/>
  <c r="M8" i="32"/>
  <c r="M7" i="32"/>
  <c r="M6" i="32"/>
  <c r="M4" i="32"/>
  <c r="M3" i="32"/>
  <c r="M1" i="32"/>
  <c r="M35" i="31"/>
  <c r="M23" i="31"/>
  <c r="M21" i="31"/>
  <c r="M9" i="31"/>
  <c r="M7" i="31"/>
  <c r="M5" i="31"/>
  <c r="M4" i="31"/>
  <c r="M3" i="31"/>
  <c r="M1" i="31"/>
  <c r="H39" i="31"/>
  <c r="H44" i="31"/>
  <c r="H41" i="31"/>
  <c r="H40" i="31"/>
  <c r="H38" i="31"/>
  <c r="H13" i="31"/>
  <c r="H32" i="31"/>
  <c r="H31" i="31"/>
  <c r="H30" i="31"/>
  <c r="H29" i="31"/>
  <c r="H28" i="31"/>
  <c r="H27" i="31"/>
  <c r="H26" i="31"/>
  <c r="H12" i="31"/>
  <c r="H18" i="31"/>
  <c r="H17" i="31"/>
  <c r="H16" i="31"/>
  <c r="H15" i="31"/>
  <c r="H14" i="31"/>
  <c r="N56" i="30"/>
  <c r="N42" i="30"/>
  <c r="N31" i="30"/>
  <c r="N27" i="30"/>
  <c r="N25" i="30"/>
  <c r="N23" i="30"/>
  <c r="N9" i="30"/>
  <c r="N7" i="30"/>
  <c r="N5" i="30"/>
  <c r="N4" i="30"/>
  <c r="N3" i="30"/>
  <c r="N1" i="30"/>
  <c r="H39" i="30"/>
  <c r="H35" i="30"/>
  <c r="H34" i="30"/>
  <c r="H33" i="30"/>
  <c r="H29" i="30"/>
  <c r="I11" i="30"/>
  <c r="O11" i="30" s="1"/>
  <c r="H44" i="30"/>
  <c r="I20" i="30"/>
  <c r="I19" i="30"/>
  <c r="I13" i="30"/>
  <c r="I12" i="30"/>
  <c r="N28" i="28"/>
  <c r="N27" i="28"/>
  <c r="N25" i="28"/>
  <c r="N15" i="28"/>
  <c r="N7" i="28"/>
  <c r="N5" i="28"/>
  <c r="N4" i="28"/>
  <c r="N3" i="28"/>
  <c r="H31" i="28"/>
  <c r="H38" i="29" s="1"/>
  <c r="H39" i="29" s="1"/>
  <c r="I39" i="29" s="1"/>
  <c r="H19" i="31" l="1"/>
  <c r="H24" i="32" s="1"/>
  <c r="H40" i="30"/>
  <c r="H17" i="32" s="1"/>
  <c r="I12" i="3"/>
  <c r="I13" i="3"/>
  <c r="I14" i="3"/>
  <c r="I15" i="3"/>
  <c r="O31" i="28"/>
  <c r="H22" i="28"/>
  <c r="H23" i="28" s="1"/>
  <c r="H13" i="5"/>
  <c r="P103" i="12"/>
  <c r="P102" i="12"/>
  <c r="P88" i="12"/>
  <c r="P80" i="12"/>
  <c r="P68" i="12"/>
  <c r="P54" i="12"/>
  <c r="P39" i="12"/>
  <c r="P38" i="12"/>
  <c r="P36" i="12"/>
  <c r="P23" i="12"/>
  <c r="P9" i="12"/>
  <c r="P7" i="12"/>
  <c r="P5" i="12"/>
  <c r="P4" i="12"/>
  <c r="P3" i="12"/>
  <c r="P1" i="12"/>
  <c r="K62" i="12"/>
  <c r="Q62" i="12" s="1"/>
  <c r="Q49" i="12"/>
  <c r="K49" i="12"/>
  <c r="K61" i="12"/>
  <c r="Q61" i="12" s="1"/>
  <c r="Q48" i="12"/>
  <c r="K48" i="12"/>
  <c r="Q30" i="12"/>
  <c r="K60" i="12"/>
  <c r="Q60" i="12" s="1"/>
  <c r="Q63" i="12"/>
  <c r="K63" i="12"/>
  <c r="K47" i="12"/>
  <c r="Q47" i="12" s="1"/>
  <c r="Q112" i="12"/>
  <c r="K51" i="12"/>
  <c r="Q51" i="12" s="1"/>
  <c r="K46" i="12"/>
  <c r="Q46" i="12" s="1"/>
  <c r="K17" i="12"/>
  <c r="Q17" i="12" s="1"/>
  <c r="K99" i="12"/>
  <c r="K98" i="12"/>
  <c r="K97" i="12"/>
  <c r="Q97" i="12" s="1"/>
  <c r="K96" i="12"/>
  <c r="Q96" i="12" s="1"/>
  <c r="K95" i="12"/>
  <c r="Q95" i="12" s="1"/>
  <c r="K94" i="12"/>
  <c r="K93" i="12"/>
  <c r="K92" i="12"/>
  <c r="K91" i="12"/>
  <c r="K85" i="12"/>
  <c r="Q85" i="12" s="1"/>
  <c r="K84" i="12"/>
  <c r="K83" i="12"/>
  <c r="K82" i="12"/>
  <c r="K74" i="12"/>
  <c r="K72" i="12"/>
  <c r="K71" i="12"/>
  <c r="K65" i="12"/>
  <c r="K64" i="12"/>
  <c r="K59" i="12"/>
  <c r="K58" i="12"/>
  <c r="K57" i="12"/>
  <c r="K56" i="12"/>
  <c r="K77" i="12"/>
  <c r="K76" i="12"/>
  <c r="K75" i="12"/>
  <c r="K73" i="12"/>
  <c r="K50" i="12"/>
  <c r="K45" i="12"/>
  <c r="K44" i="12"/>
  <c r="K43" i="12"/>
  <c r="K42" i="12"/>
  <c r="K20" i="12"/>
  <c r="K19" i="12"/>
  <c r="K18" i="12"/>
  <c r="K16" i="12"/>
  <c r="K15" i="12"/>
  <c r="K14" i="12"/>
  <c r="K13" i="12"/>
  <c r="K12" i="12"/>
  <c r="J34" i="12" l="1"/>
  <c r="K21" i="12"/>
  <c r="M55" i="13"/>
  <c r="M28" i="13"/>
  <c r="M10" i="13"/>
  <c r="M8" i="13"/>
  <c r="M7" i="13"/>
  <c r="M6" i="13"/>
  <c r="M4" i="13"/>
  <c r="M3" i="13"/>
  <c r="M1" i="13"/>
  <c r="P10" i="7"/>
  <c r="P9" i="7"/>
  <c r="P7" i="7"/>
  <c r="P5" i="7"/>
  <c r="P4" i="7"/>
  <c r="P3" i="7"/>
  <c r="P1" i="7"/>
  <c r="Q51" i="7"/>
  <c r="K51" i="7"/>
  <c r="Q52" i="7"/>
  <c r="K52" i="7"/>
  <c r="K31" i="7"/>
  <c r="K30" i="7"/>
  <c r="K29" i="7"/>
  <c r="K28" i="7"/>
  <c r="K27" i="7"/>
  <c r="K26" i="7"/>
  <c r="K42" i="7"/>
  <c r="K41" i="7"/>
  <c r="K40" i="7"/>
  <c r="K39" i="7"/>
  <c r="K38" i="7"/>
  <c r="K37" i="7"/>
  <c r="Q28" i="7"/>
  <c r="Q29" i="7"/>
  <c r="K13" i="7"/>
  <c r="K36" i="7"/>
  <c r="Q18" i="7"/>
  <c r="K18" i="7"/>
  <c r="K25" i="7"/>
  <c r="K20" i="7"/>
  <c r="K19" i="7"/>
  <c r="K17" i="7"/>
  <c r="K16" i="7"/>
  <c r="K15" i="7"/>
  <c r="Q15" i="7" s="1"/>
  <c r="K14" i="7"/>
  <c r="P181" i="10"/>
  <c r="Q181" i="10" s="1"/>
  <c r="J181" i="10"/>
  <c r="J189" i="10"/>
  <c r="J182" i="10"/>
  <c r="J190" i="10"/>
  <c r="I176" i="10"/>
  <c r="I175" i="10"/>
  <c r="I168" i="10"/>
  <c r="I167" i="10"/>
  <c r="P167" i="10" s="1"/>
  <c r="J153" i="10"/>
  <c r="J152" i="10"/>
  <c r="P152" i="10" s="1"/>
  <c r="P190" i="10"/>
  <c r="Q190" i="10" s="1"/>
  <c r="P189" i="10"/>
  <c r="Q189" i="10" s="1"/>
  <c r="P182" i="10"/>
  <c r="Q182" i="10" s="1"/>
  <c r="J138" i="10"/>
  <c r="J137" i="10"/>
  <c r="P137" i="10"/>
  <c r="Q137" i="10" s="1"/>
  <c r="P146" i="10"/>
  <c r="P145" i="10"/>
  <c r="P140" i="10"/>
  <c r="P139" i="10"/>
  <c r="P138" i="10"/>
  <c r="O179" i="10"/>
  <c r="O165" i="10"/>
  <c r="O164" i="10"/>
  <c r="O150" i="10"/>
  <c r="O149" i="10"/>
  <c r="O135" i="10"/>
  <c r="O121" i="10"/>
  <c r="O120" i="10"/>
  <c r="O119" i="10"/>
  <c r="O118" i="10"/>
  <c r="O104" i="10"/>
  <c r="O90" i="10"/>
  <c r="O89" i="10"/>
  <c r="O70" i="10"/>
  <c r="O51" i="10"/>
  <c r="P72" i="10"/>
  <c r="Q72" i="10" s="1"/>
  <c r="P86" i="10"/>
  <c r="Q86" i="10" s="1"/>
  <c r="P85" i="10"/>
  <c r="Q85" i="10" s="1"/>
  <c r="P84" i="10"/>
  <c r="Q84" i="10" s="1"/>
  <c r="P83" i="10"/>
  <c r="Q83" i="10" s="1"/>
  <c r="P75" i="10"/>
  <c r="Q75" i="10" s="1"/>
  <c r="P74" i="10"/>
  <c r="Q74" i="10" s="1"/>
  <c r="P73" i="10"/>
  <c r="Q73" i="10" s="1"/>
  <c r="I53" i="10"/>
  <c r="P33" i="10"/>
  <c r="Q33" i="10" s="1"/>
  <c r="Q47" i="10"/>
  <c r="Q46" i="10"/>
  <c r="Q45" i="10"/>
  <c r="Q35" i="10"/>
  <c r="P47" i="10"/>
  <c r="P46" i="10"/>
  <c r="P45" i="10"/>
  <c r="P37" i="10"/>
  <c r="Q37" i="10" s="1"/>
  <c r="P36" i="10"/>
  <c r="Q36" i="10" s="1"/>
  <c r="P35" i="10"/>
  <c r="P34" i="10"/>
  <c r="Q34" i="10" s="1"/>
  <c r="P37" i="6"/>
  <c r="I14" i="10"/>
  <c r="P14" i="10" s="1"/>
  <c r="O50" i="10"/>
  <c r="O31" i="10"/>
  <c r="O12" i="10"/>
  <c r="O11" i="10"/>
  <c r="O10" i="10"/>
  <c r="O9" i="10"/>
  <c r="O7" i="10"/>
  <c r="O5" i="10"/>
  <c r="O4" i="10"/>
  <c r="O3" i="10"/>
  <c r="O1" i="10"/>
  <c r="J158" i="10"/>
  <c r="J146" i="10"/>
  <c r="J145" i="10"/>
  <c r="J140" i="10"/>
  <c r="J139" i="10"/>
  <c r="Q139" i="10" s="1"/>
  <c r="I125" i="10"/>
  <c r="I126" i="10"/>
  <c r="P126" i="10" s="1"/>
  <c r="I132" i="10"/>
  <c r="I131" i="10"/>
  <c r="I124" i="10"/>
  <c r="I123" i="10"/>
  <c r="J106" i="10"/>
  <c r="J92" i="10"/>
  <c r="P92" i="10" s="1"/>
  <c r="J113" i="10"/>
  <c r="J98" i="10"/>
  <c r="J101" i="10"/>
  <c r="J100" i="10"/>
  <c r="J75" i="10"/>
  <c r="I57" i="10"/>
  <c r="P57" i="10" s="1"/>
  <c r="I26" i="10"/>
  <c r="P26" i="10" s="1"/>
  <c r="I27" i="10"/>
  <c r="P27" i="10" s="1"/>
  <c r="I28" i="10"/>
  <c r="P28" i="10" s="1"/>
  <c r="J45" i="10"/>
  <c r="J46" i="10"/>
  <c r="J47" i="10"/>
  <c r="J86" i="10"/>
  <c r="J85" i="10"/>
  <c r="J84" i="10"/>
  <c r="J83" i="10"/>
  <c r="J74" i="10"/>
  <c r="J73" i="10"/>
  <c r="J72" i="10"/>
  <c r="I67" i="10"/>
  <c r="I66" i="10"/>
  <c r="I58" i="10"/>
  <c r="I56" i="10"/>
  <c r="I55" i="10"/>
  <c r="I54" i="10"/>
  <c r="J34" i="10"/>
  <c r="I15" i="10"/>
  <c r="J37" i="10"/>
  <c r="J36" i="10"/>
  <c r="J35" i="10"/>
  <c r="J33" i="10"/>
  <c r="I25" i="10"/>
  <c r="I17" i="10"/>
  <c r="I16" i="10"/>
  <c r="P124" i="6"/>
  <c r="Q124" i="6" s="1"/>
  <c r="P123" i="6"/>
  <c r="Q123" i="6" s="1"/>
  <c r="P121" i="6"/>
  <c r="Q121" i="6" s="1"/>
  <c r="P120" i="6"/>
  <c r="Q120" i="6" s="1"/>
  <c r="P119" i="6"/>
  <c r="Q119" i="6" s="1"/>
  <c r="P110" i="6"/>
  <c r="Q110" i="6" s="1"/>
  <c r="P92" i="6"/>
  <c r="Q92" i="6" s="1"/>
  <c r="P93" i="6"/>
  <c r="Q93" i="6" s="1"/>
  <c r="P94" i="6"/>
  <c r="Q94" i="6" s="1"/>
  <c r="P104" i="6"/>
  <c r="Q104" i="6" s="1"/>
  <c r="P105" i="6"/>
  <c r="Q105" i="6" s="1"/>
  <c r="P91" i="6"/>
  <c r="Q91" i="6" s="1"/>
  <c r="J37" i="6"/>
  <c r="J38" i="6"/>
  <c r="J39" i="6"/>
  <c r="J40" i="6"/>
  <c r="J41" i="6"/>
  <c r="J52" i="6"/>
  <c r="J53" i="6"/>
  <c r="J54" i="6"/>
  <c r="J55" i="6"/>
  <c r="J56" i="6"/>
  <c r="Q85" i="6"/>
  <c r="Q84" i="6"/>
  <c r="Q83" i="6"/>
  <c r="Q82" i="6"/>
  <c r="J76" i="6"/>
  <c r="I62" i="6"/>
  <c r="O108" i="6"/>
  <c r="O89" i="6"/>
  <c r="O88" i="6"/>
  <c r="O74" i="6"/>
  <c r="O60" i="6"/>
  <c r="O59" i="6"/>
  <c r="O34" i="6"/>
  <c r="O10" i="6"/>
  <c r="O9" i="6"/>
  <c r="O7" i="6"/>
  <c r="O5" i="6"/>
  <c r="O4" i="6"/>
  <c r="O3" i="6"/>
  <c r="O1" i="6"/>
  <c r="P82" i="6"/>
  <c r="J82" i="6"/>
  <c r="I66" i="6"/>
  <c r="P66" i="6" s="1"/>
  <c r="J85" i="6"/>
  <c r="J84" i="6"/>
  <c r="J83" i="6"/>
  <c r="J78" i="6"/>
  <c r="J77" i="6"/>
  <c r="I65" i="6"/>
  <c r="P65" i="6" s="1"/>
  <c r="I177" i="10" l="1"/>
  <c r="J86" i="6"/>
  <c r="J57" i="6"/>
  <c r="H14" i="13" s="1"/>
  <c r="H13" i="13"/>
  <c r="K32" i="7"/>
  <c r="K21" i="7"/>
  <c r="Q48" i="10"/>
  <c r="M34" i="13" s="1"/>
  <c r="Q191" i="10"/>
  <c r="J191" i="10"/>
  <c r="Q87" i="10"/>
  <c r="M37" i="13" s="1"/>
  <c r="J48" i="10"/>
  <c r="H34" i="13" s="1"/>
  <c r="I29" i="10"/>
  <c r="H33" i="13" s="1"/>
  <c r="I68" i="10"/>
  <c r="H36" i="13" s="1"/>
  <c r="J87" i="10"/>
  <c r="Q125" i="6"/>
  <c r="Q106" i="6"/>
  <c r="I71" i="6"/>
  <c r="I70" i="6"/>
  <c r="I64" i="6"/>
  <c r="P64" i="6" s="1"/>
  <c r="I63" i="6"/>
  <c r="M27" i="5"/>
  <c r="M10" i="5"/>
  <c r="M17" i="5"/>
  <c r="M8" i="5"/>
  <c r="M7" i="5"/>
  <c r="M6" i="5"/>
  <c r="M4" i="5"/>
  <c r="M3" i="5"/>
  <c r="M1" i="5"/>
  <c r="O84" i="3"/>
  <c r="O75" i="3"/>
  <c r="O66" i="3"/>
  <c r="O63" i="3"/>
  <c r="O49" i="3"/>
  <c r="P33" i="3"/>
  <c r="Q32" i="3"/>
  <c r="I55" i="3"/>
  <c r="P55" i="3" s="1"/>
  <c r="I58" i="3"/>
  <c r="P58" i="3" s="1"/>
  <c r="I59" i="3"/>
  <c r="P59" i="3" s="1"/>
  <c r="P36" i="3"/>
  <c r="Q36" i="3" s="1"/>
  <c r="J36" i="3"/>
  <c r="P15" i="3"/>
  <c r="P14" i="3"/>
  <c r="I16" i="3"/>
  <c r="O29" i="3"/>
  <c r="O10" i="3"/>
  <c r="O9" i="3"/>
  <c r="O7" i="3"/>
  <c r="O5" i="3"/>
  <c r="O4" i="3"/>
  <c r="O3" i="3"/>
  <c r="O1" i="3"/>
  <c r="P32" i="2"/>
  <c r="P12" i="2"/>
  <c r="P7" i="2"/>
  <c r="P5" i="2"/>
  <c r="P4" i="2"/>
  <c r="P3" i="2"/>
  <c r="I60" i="3"/>
  <c r="I54" i="3"/>
  <c r="I53" i="3"/>
  <c r="P53" i="3" s="1"/>
  <c r="I52" i="3"/>
  <c r="P52" i="3" s="1"/>
  <c r="I51" i="3"/>
  <c r="J46" i="3"/>
  <c r="J37" i="3"/>
  <c r="J35" i="3"/>
  <c r="J34" i="3"/>
  <c r="J33" i="3"/>
  <c r="J32" i="3"/>
  <c r="I26" i="3"/>
  <c r="I25" i="3"/>
  <c r="I17" i="3"/>
  <c r="E5" i="2"/>
  <c r="E4" i="2"/>
  <c r="E3" i="2"/>
  <c r="Q3" i="2" l="1"/>
  <c r="W4" i="38"/>
  <c r="I27" i="3"/>
  <c r="J47" i="3"/>
  <c r="H21" i="5" s="1"/>
  <c r="D6" i="38"/>
  <c r="D8" i="32"/>
  <c r="N8" i="32" s="1"/>
  <c r="D7" i="29"/>
  <c r="N7" i="29" s="1"/>
  <c r="D8" i="13"/>
  <c r="N8" i="13" s="1"/>
  <c r="Q5" i="2"/>
  <c r="D7" i="32"/>
  <c r="D6" i="29"/>
  <c r="N6" i="29" s="1"/>
  <c r="D7" i="13"/>
  <c r="N7" i="13" s="1"/>
  <c r="Q4" i="2"/>
  <c r="E3" i="28"/>
  <c r="O3" i="28" s="1"/>
  <c r="D6" i="32"/>
  <c r="N6" i="32" s="1"/>
  <c r="D4" i="38"/>
  <c r="D5" i="29"/>
  <c r="N5" i="29" s="1"/>
  <c r="D6" i="13"/>
  <c r="N6" i="13" s="1"/>
  <c r="H15" i="13"/>
  <c r="I72" i="6"/>
  <c r="H18" i="13" s="1"/>
  <c r="I96" i="3"/>
  <c r="H31" i="5" s="1"/>
  <c r="P51" i="3"/>
  <c r="I61" i="3"/>
  <c r="H23" i="5" s="1"/>
  <c r="H24" i="5" s="1"/>
  <c r="P16" i="3"/>
  <c r="Q37" i="2"/>
  <c r="Q23" i="2"/>
  <c r="Q22" i="2"/>
  <c r="Q21" i="2"/>
  <c r="N7" i="32" l="1"/>
  <c r="P76" i="6"/>
  <c r="Q76" i="6" s="1"/>
  <c r="P85" i="6"/>
  <c r="P84" i="6"/>
  <c r="P83" i="6"/>
  <c r="P78" i="6"/>
  <c r="Q78" i="6" s="1"/>
  <c r="P77" i="6"/>
  <c r="Q77" i="6" s="1"/>
  <c r="P56" i="6"/>
  <c r="Q56" i="6" s="1"/>
  <c r="P55" i="6"/>
  <c r="Q55" i="6" s="1"/>
  <c r="P54" i="6"/>
  <c r="Q54" i="6" s="1"/>
  <c r="P53" i="6"/>
  <c r="Q53" i="6" s="1"/>
  <c r="P52" i="6"/>
  <c r="Q52" i="6" s="1"/>
  <c r="P41" i="6"/>
  <c r="Q41" i="6" s="1"/>
  <c r="P40" i="6"/>
  <c r="Q40" i="6" s="1"/>
  <c r="P39" i="6"/>
  <c r="Q39" i="6" s="1"/>
  <c r="P38" i="6"/>
  <c r="Q38" i="6" s="1"/>
  <c r="Q37" i="6"/>
  <c r="Q86" i="6" l="1"/>
  <c r="P46" i="3"/>
  <c r="Q46" i="3" s="1"/>
  <c r="P37" i="3"/>
  <c r="Q37" i="3" s="1"/>
  <c r="P35" i="3"/>
  <c r="Q35" i="3" s="1"/>
  <c r="P34" i="3"/>
  <c r="Q34" i="3" s="1"/>
  <c r="Q33" i="3"/>
  <c r="Q47" i="3" l="1"/>
  <c r="M21" i="5" s="1"/>
  <c r="T37" i="2"/>
  <c r="O39" i="30" l="1"/>
  <c r="O35" i="30"/>
  <c r="O34" i="30"/>
  <c r="O33" i="30"/>
  <c r="O29" i="30"/>
  <c r="Q77" i="12"/>
  <c r="Q76" i="12"/>
  <c r="Q74" i="12"/>
  <c r="Q75" i="12"/>
  <c r="Q65" i="12"/>
  <c r="Q64" i="12"/>
  <c r="Q50" i="12"/>
  <c r="Q31" i="12"/>
  <c r="Q29" i="12"/>
  <c r="Q18" i="12"/>
  <c r="Q19" i="12"/>
  <c r="Q33" i="12"/>
  <c r="Q32" i="12"/>
  <c r="Q20" i="12"/>
  <c r="Q16" i="12"/>
  <c r="Q27" i="12"/>
  <c r="Q15" i="12"/>
  <c r="Q39" i="7"/>
  <c r="Q38" i="7"/>
  <c r="Q16" i="7"/>
  <c r="Q17" i="7"/>
  <c r="P176" i="10"/>
  <c r="P175" i="10"/>
  <c r="P168" i="10"/>
  <c r="P158" i="10"/>
  <c r="P153" i="10"/>
  <c r="Q146" i="10"/>
  <c r="Q145" i="10"/>
  <c r="Q140" i="10"/>
  <c r="Q138" i="10"/>
  <c r="P132" i="10"/>
  <c r="P131" i="10"/>
  <c r="P125" i="10"/>
  <c r="P124" i="10"/>
  <c r="J121" i="6"/>
  <c r="J105" i="6"/>
  <c r="J94" i="6"/>
  <c r="P70" i="6"/>
  <c r="P29" i="6"/>
  <c r="P30" i="6"/>
  <c r="P28" i="6"/>
  <c r="P31" i="6"/>
  <c r="P62" i="6"/>
  <c r="P63" i="6"/>
  <c r="P71" i="6"/>
  <c r="J91" i="6"/>
  <c r="J92" i="6"/>
  <c r="J93" i="6"/>
  <c r="J104" i="6"/>
  <c r="J110" i="6"/>
  <c r="J119" i="6"/>
  <c r="J120" i="6"/>
  <c r="J123" i="6"/>
  <c r="J124" i="6"/>
  <c r="P93" i="3"/>
  <c r="P58" i="10"/>
  <c r="P56" i="10"/>
  <c r="P25" i="10"/>
  <c r="P17" i="10"/>
  <c r="P16" i="10"/>
  <c r="J125" i="6" l="1"/>
  <c r="J106" i="6"/>
  <c r="P72" i="6"/>
  <c r="O40" i="30"/>
  <c r="M17" i="32" s="1"/>
  <c r="J147" i="10"/>
  <c r="H47" i="13" s="1"/>
  <c r="H50" i="13"/>
  <c r="P123" i="10"/>
  <c r="P133" i="10" s="1"/>
  <c r="M46" i="13" s="1"/>
  <c r="I133" i="10"/>
  <c r="H46" i="13" s="1"/>
  <c r="P162" i="10"/>
  <c r="M48" i="13" s="1"/>
  <c r="J162" i="10"/>
  <c r="H48" i="13" s="1"/>
  <c r="M51" i="13"/>
  <c r="H51" i="13"/>
  <c r="Q147" i="10"/>
  <c r="M47" i="13" s="1"/>
  <c r="P177" i="10"/>
  <c r="M50" i="13" s="1"/>
  <c r="H52" i="13" l="1"/>
  <c r="M52" i="13"/>
  <c r="P13" i="6"/>
  <c r="P15" i="6"/>
  <c r="P14" i="6"/>
  <c r="P16" i="6"/>
  <c r="P17" i="6"/>
  <c r="P86" i="3" l="1"/>
  <c r="P60" i="3"/>
  <c r="P54" i="3"/>
  <c r="I72" i="3"/>
  <c r="P72" i="3" s="1"/>
  <c r="I81" i="3"/>
  <c r="P81" i="3" s="1"/>
  <c r="I80" i="3"/>
  <c r="P80" i="3" s="1"/>
  <c r="I79" i="3"/>
  <c r="P79" i="3" s="1"/>
  <c r="I78" i="3"/>
  <c r="P95" i="3"/>
  <c r="P94" i="3"/>
  <c r="P91" i="3"/>
  <c r="P90" i="3"/>
  <c r="P89" i="3"/>
  <c r="P88" i="3"/>
  <c r="P87" i="3"/>
  <c r="I71" i="3"/>
  <c r="P70" i="3"/>
  <c r="P61" i="3" l="1"/>
  <c r="M23" i="5" s="1"/>
  <c r="M24" i="5" s="1"/>
  <c r="I82" i="3"/>
  <c r="H30" i="5" s="1"/>
  <c r="I73" i="3"/>
  <c r="H29" i="5" s="1"/>
  <c r="P69" i="3"/>
  <c r="P78" i="3"/>
  <c r="P82" i="3" s="1"/>
  <c r="M30" i="5" s="1"/>
  <c r="P71" i="3"/>
  <c r="P96" i="3"/>
  <c r="M31" i="5" s="1"/>
  <c r="H32" i="5" l="1"/>
  <c r="H33" i="5" s="1"/>
  <c r="P73" i="3"/>
  <c r="M29" i="5" s="1"/>
  <c r="M32" i="5" s="1"/>
  <c r="M33" i="5" s="1"/>
  <c r="N33" i="5" s="1"/>
  <c r="P26" i="3"/>
  <c r="P25" i="3"/>
  <c r="I33" i="5" l="1"/>
  <c r="Q50" i="7"/>
  <c r="K50" i="7"/>
  <c r="Q41" i="7"/>
  <c r="Q30" i="7"/>
  <c r="Q19" i="7"/>
  <c r="K42" i="2" l="1"/>
  <c r="H14" i="5" s="1"/>
  <c r="H15" i="5" s="1"/>
  <c r="N39" i="31"/>
  <c r="N38" i="31"/>
  <c r="N44" i="31"/>
  <c r="N40" i="31"/>
  <c r="N26" i="31"/>
  <c r="N16" i="31"/>
  <c r="N15" i="31"/>
  <c r="N13" i="31"/>
  <c r="N18" i="31"/>
  <c r="N17" i="31"/>
  <c r="N14" i="31"/>
  <c r="N12" i="31"/>
  <c r="O19" i="30"/>
  <c r="O21" i="30" s="1"/>
  <c r="O20" i="30"/>
  <c r="I67" i="30"/>
  <c r="O67" i="30" s="1"/>
  <c r="I66" i="30"/>
  <c r="O66" i="30" s="1"/>
  <c r="I65" i="30"/>
  <c r="O65" i="30" s="1"/>
  <c r="I64" i="30"/>
  <c r="O64" i="30" s="1"/>
  <c r="I60" i="30"/>
  <c r="O60" i="30" s="1"/>
  <c r="I59" i="30"/>
  <c r="O59" i="30" s="1"/>
  <c r="I58" i="30"/>
  <c r="O58" i="30" s="1"/>
  <c r="H53" i="30"/>
  <c r="O53" i="30" s="1"/>
  <c r="H52" i="30"/>
  <c r="O52" i="30" s="1"/>
  <c r="H51" i="30"/>
  <c r="O51" i="30" s="1"/>
  <c r="H50" i="30"/>
  <c r="O50" i="30" s="1"/>
  <c r="H49" i="30"/>
  <c r="O49" i="30" s="1"/>
  <c r="H48" i="30"/>
  <c r="O48" i="30" s="1"/>
  <c r="H47" i="30"/>
  <c r="O47" i="30" s="1"/>
  <c r="H46" i="30"/>
  <c r="O46" i="30" s="1"/>
  <c r="H45" i="30"/>
  <c r="O45" i="30" s="1"/>
  <c r="O44" i="30"/>
  <c r="T22" i="2"/>
  <c r="T21" i="2"/>
  <c r="O18" i="28"/>
  <c r="H33" i="29"/>
  <c r="H34" i="29" s="1"/>
  <c r="I34" i="29" s="1"/>
  <c r="R18" i="28"/>
  <c r="O19" i="28"/>
  <c r="R19" i="28"/>
  <c r="O20" i="28"/>
  <c r="R20" i="28"/>
  <c r="O21" i="28"/>
  <c r="R21" i="28"/>
  <c r="AB41" i="29"/>
  <c r="AB40" i="29"/>
  <c r="I15" i="5" l="1"/>
  <c r="P23" i="28"/>
  <c r="S23" i="28" s="1"/>
  <c r="M33" i="29" s="1"/>
  <c r="M34" i="29" s="1"/>
  <c r="N34" i="29" s="1"/>
  <c r="H25" i="32"/>
  <c r="I25" i="32" s="1"/>
  <c r="N19" i="31"/>
  <c r="O68" i="30"/>
  <c r="O54" i="30"/>
  <c r="AB42" i="29"/>
  <c r="AC42" i="29" s="1"/>
  <c r="H22" i="29"/>
  <c r="H21" i="29"/>
  <c r="I21" i="29" s="1"/>
  <c r="Q82" i="12"/>
  <c r="Q114" i="12"/>
  <c r="Q113" i="12"/>
  <c r="Q111" i="12"/>
  <c r="Q110" i="12"/>
  <c r="Q109" i="12"/>
  <c r="Q108" i="12"/>
  <c r="Q107" i="12"/>
  <c r="Q106" i="12"/>
  <c r="Q105" i="12"/>
  <c r="Q99" i="12"/>
  <c r="Q98" i="12"/>
  <c r="Q94" i="12"/>
  <c r="Q93" i="12"/>
  <c r="Q91" i="12"/>
  <c r="Q84" i="12"/>
  <c r="Q83" i="12"/>
  <c r="Q73" i="12"/>
  <c r="Q72" i="12"/>
  <c r="Q59" i="12"/>
  <c r="Q58" i="12"/>
  <c r="Q57" i="12"/>
  <c r="Q45" i="12"/>
  <c r="Q44" i="12"/>
  <c r="Q43" i="12"/>
  <c r="M24" i="32" l="1"/>
  <c r="M25" i="32" s="1"/>
  <c r="N25" i="32" s="1"/>
  <c r="AI28" i="38" s="1"/>
  <c r="P10" i="38"/>
  <c r="P28" i="38"/>
  <c r="Q86" i="12"/>
  <c r="H24" i="29"/>
  <c r="I24" i="29" s="1"/>
  <c r="H23" i="29"/>
  <c r="AI22" i="38"/>
  <c r="K52" i="12"/>
  <c r="H17" i="29" s="1"/>
  <c r="Q42" i="12"/>
  <c r="Q52" i="12" s="1"/>
  <c r="K100" i="12"/>
  <c r="H25" i="29" s="1"/>
  <c r="K78" i="12"/>
  <c r="H19" i="29" s="1"/>
  <c r="K66" i="12"/>
  <c r="H18" i="29" s="1"/>
  <c r="Q115" i="12"/>
  <c r="M28" i="29" s="1"/>
  <c r="M29" i="29" s="1"/>
  <c r="N29" i="29" s="1"/>
  <c r="H28" i="29"/>
  <c r="Q71" i="12"/>
  <c r="Q78" i="12" s="1"/>
  <c r="Q92" i="12"/>
  <c r="Q100" i="12" s="1"/>
  <c r="K86" i="12"/>
  <c r="Q56" i="12"/>
  <c r="Q66" i="12" s="1"/>
  <c r="Q28" i="12"/>
  <c r="Q26" i="12"/>
  <c r="Q14" i="12"/>
  <c r="K47" i="7"/>
  <c r="K53" i="7"/>
  <c r="K49" i="7"/>
  <c r="K48" i="7"/>
  <c r="Q26" i="7"/>
  <c r="Q53" i="7"/>
  <c r="Q49" i="7"/>
  <c r="Q42" i="7"/>
  <c r="Q40" i="7"/>
  <c r="Q31" i="7"/>
  <c r="Q27" i="7"/>
  <c r="Q20" i="7"/>
  <c r="Q14" i="7"/>
  <c r="H26" i="29" l="1"/>
  <c r="H29" i="29" s="1"/>
  <c r="I29" i="29" s="1"/>
  <c r="AI21" i="38"/>
  <c r="K54" i="7"/>
  <c r="Q47" i="7"/>
  <c r="Q36" i="7"/>
  <c r="K43" i="7"/>
  <c r="Q25" i="7"/>
  <c r="Q32" i="7" s="1"/>
  <c r="M59" i="13" s="1"/>
  <c r="Q13" i="7"/>
  <c r="Q21" i="7" s="1"/>
  <c r="M58" i="13" s="1"/>
  <c r="Q13" i="12"/>
  <c r="Q12" i="12"/>
  <c r="Q25" i="12"/>
  <c r="Q34" i="12" s="1"/>
  <c r="M12" i="29" s="1"/>
  <c r="M13" i="29" s="1"/>
  <c r="Q37" i="7"/>
  <c r="Q38" i="2"/>
  <c r="R41" i="2" s="1"/>
  <c r="U41" i="2" s="1"/>
  <c r="T39" i="2"/>
  <c r="T38" i="2"/>
  <c r="T36" i="2"/>
  <c r="Q39" i="2"/>
  <c r="T23" i="2"/>
  <c r="N13" i="29" l="1"/>
  <c r="M14" i="5"/>
  <c r="M24" i="13"/>
  <c r="N24" i="13" s="1"/>
  <c r="M23" i="13"/>
  <c r="N23" i="13" s="1"/>
  <c r="M19" i="13"/>
  <c r="Q43" i="7"/>
  <c r="M13" i="5"/>
  <c r="Q21" i="12"/>
  <c r="M18" i="13"/>
  <c r="H24" i="13"/>
  <c r="I24" i="13" s="1"/>
  <c r="H23" i="13"/>
  <c r="I23" i="13" s="1"/>
  <c r="H25" i="13" l="1"/>
  <c r="M25" i="13"/>
  <c r="M20" i="13"/>
  <c r="M15" i="5"/>
  <c r="N15" i="5" l="1"/>
  <c r="AI20" i="38"/>
  <c r="AI12" i="38"/>
  <c r="P17" i="3"/>
  <c r="AI10" i="38" l="1"/>
  <c r="P13" i="3"/>
  <c r="C4" i="6" l="1"/>
  <c r="P4" i="6" s="1"/>
  <c r="C5" i="6"/>
  <c r="P5" i="6" s="1"/>
  <c r="D6" i="5"/>
  <c r="N6" i="5" s="1"/>
  <c r="C3" i="6" l="1"/>
  <c r="P3" i="6" s="1"/>
  <c r="C5" i="31" l="1"/>
  <c r="N5" i="31" s="1"/>
  <c r="C4" i="31"/>
  <c r="N4" i="31" s="1"/>
  <c r="C3" i="31"/>
  <c r="N3" i="31" s="1"/>
  <c r="P53" i="10"/>
  <c r="P67" i="10"/>
  <c r="P66" i="10"/>
  <c r="P55" i="10"/>
  <c r="P54" i="10"/>
  <c r="C5" i="3"/>
  <c r="P5" i="3" s="1"/>
  <c r="C4" i="3"/>
  <c r="P4" i="3" s="1"/>
  <c r="C3" i="3"/>
  <c r="D8" i="5"/>
  <c r="N8" i="5" s="1"/>
  <c r="D7" i="5"/>
  <c r="N7" i="5" s="1"/>
  <c r="P3" i="3" l="1"/>
  <c r="P68" i="10"/>
  <c r="M36" i="13" s="1"/>
  <c r="P12" i="6"/>
  <c r="P32" i="6" l="1"/>
  <c r="M13" i="13" s="1"/>
  <c r="D5" i="12" l="1"/>
  <c r="Q5" i="12" s="1"/>
  <c r="D4" i="12"/>
  <c r="Q4" i="12" s="1"/>
  <c r="D3" i="12"/>
  <c r="Q3" i="12" s="1"/>
  <c r="E5" i="28"/>
  <c r="O5" i="28" s="1"/>
  <c r="E4" i="28"/>
  <c r="O4" i="28" s="1"/>
  <c r="D5" i="30"/>
  <c r="O5" i="30" s="1"/>
  <c r="D4" i="30"/>
  <c r="O4" i="30" s="1"/>
  <c r="D3" i="30"/>
  <c r="O3" i="30" s="1"/>
  <c r="D5" i="10"/>
  <c r="P5" i="10" s="1"/>
  <c r="D4" i="10"/>
  <c r="P4" i="10" s="1"/>
  <c r="D3" i="10"/>
  <c r="P3" i="10" s="1"/>
  <c r="D5" i="7"/>
  <c r="Q5" i="7" s="1"/>
  <c r="D4" i="7"/>
  <c r="Q4" i="7" s="1"/>
  <c r="D3" i="7"/>
  <c r="Q3" i="7" s="1"/>
  <c r="J115" i="10"/>
  <c r="P115" i="10" s="1"/>
  <c r="J114" i="10"/>
  <c r="P114" i="10" s="1"/>
  <c r="P106" i="10"/>
  <c r="P101" i="10"/>
  <c r="P100" i="10"/>
  <c r="P113" i="10" l="1"/>
  <c r="P116" i="10" s="1"/>
  <c r="M40" i="13" s="1"/>
  <c r="N40" i="13" s="1"/>
  <c r="J116" i="10"/>
  <c r="H40" i="13" s="1"/>
  <c r="I40" i="13" s="1"/>
  <c r="P98" i="10"/>
  <c r="P102" i="10" s="1"/>
  <c r="M39" i="13" s="1"/>
  <c r="N39" i="13" s="1"/>
  <c r="J102" i="10"/>
  <c r="H39" i="13" s="1"/>
  <c r="I39" i="13" s="1"/>
  <c r="M60" i="13"/>
  <c r="Q48" i="7"/>
  <c r="O32" i="28"/>
  <c r="M38" i="29" s="1"/>
  <c r="M39" i="29" s="1"/>
  <c r="N39" i="29" l="1"/>
  <c r="N40" i="29" s="1"/>
  <c r="M40" i="29"/>
  <c r="Q54" i="7"/>
  <c r="M61" i="13" s="1"/>
  <c r="M62" i="13" s="1"/>
  <c r="N62" i="13" s="1"/>
  <c r="N32" i="31"/>
  <c r="N31" i="31"/>
  <c r="N30" i="31"/>
  <c r="N27" i="31"/>
  <c r="O13" i="30"/>
  <c r="O12" i="30"/>
  <c r="D5" i="38"/>
  <c r="M12" i="32" l="1"/>
  <c r="M13" i="32" s="1"/>
  <c r="N41" i="31"/>
  <c r="N45" i="31" s="1"/>
  <c r="M30" i="32" s="1"/>
  <c r="N28" i="31"/>
  <c r="N29" i="31"/>
  <c r="AI17" i="38"/>
  <c r="I68" i="30"/>
  <c r="H54" i="30"/>
  <c r="I17" i="32"/>
  <c r="H45" i="31"/>
  <c r="H30" i="32" s="1"/>
  <c r="H33" i="31"/>
  <c r="H29" i="32" s="1"/>
  <c r="I21" i="30"/>
  <c r="H12" i="32" s="1"/>
  <c r="H13" i="32" s="1"/>
  <c r="H31" i="32" l="1"/>
  <c r="I31" i="32" s="1"/>
  <c r="I13" i="32"/>
  <c r="P23" i="38"/>
  <c r="N13" i="32"/>
  <c r="H18" i="32"/>
  <c r="M18" i="32"/>
  <c r="M19" i="32"/>
  <c r="H19" i="32"/>
  <c r="I19" i="32" s="1"/>
  <c r="N33" i="31"/>
  <c r="M29" i="32" s="1"/>
  <c r="M31" i="32" s="1"/>
  <c r="N31" i="32" s="1"/>
  <c r="AI29" i="38" s="1"/>
  <c r="I18" i="32" l="1"/>
  <c r="H20" i="32" s="1"/>
  <c r="H32" i="32" s="1"/>
  <c r="M20" i="32"/>
  <c r="N20" i="32" s="1"/>
  <c r="P29" i="38"/>
  <c r="P26" i="38"/>
  <c r="AI26" i="38"/>
  <c r="AI23" i="38"/>
  <c r="AI24" i="38" s="1"/>
  <c r="AC35" i="38" l="1"/>
  <c r="AE35" i="38" s="1"/>
  <c r="AC34" i="38"/>
  <c r="AE34" i="38" s="1"/>
  <c r="AC37" i="38"/>
  <c r="AE37" i="38" s="1"/>
  <c r="AC38" i="38"/>
  <c r="AE38" i="38" s="1"/>
  <c r="AC36" i="38"/>
  <c r="AE36" i="38" s="1"/>
  <c r="I20" i="32"/>
  <c r="M32" i="32"/>
  <c r="P22" i="38"/>
  <c r="I32" i="32" l="1"/>
  <c r="P27" i="38"/>
  <c r="P30" i="38" s="1"/>
  <c r="AI27" i="38"/>
  <c r="AI30" i="38" s="1"/>
  <c r="N32" i="32"/>
  <c r="AF36" i="38" l="1"/>
  <c r="AH36" i="38" s="1"/>
  <c r="AF34" i="38"/>
  <c r="AH34" i="38" s="1"/>
  <c r="AF38" i="38"/>
  <c r="AH38" i="38" s="1"/>
  <c r="AF35" i="38"/>
  <c r="AH35" i="38" s="1"/>
  <c r="AF37" i="38"/>
  <c r="AH37" i="38" s="1"/>
  <c r="M38" i="38"/>
  <c r="O38" i="38" s="1"/>
  <c r="M37" i="38"/>
  <c r="O37" i="38" s="1"/>
  <c r="M35" i="38"/>
  <c r="O35" i="38" s="1"/>
  <c r="M36" i="38"/>
  <c r="O36" i="38" s="1"/>
  <c r="M34" i="38"/>
  <c r="O34" i="38" s="1"/>
  <c r="P12" i="3" l="1"/>
  <c r="P27" i="3" s="1"/>
  <c r="M20" i="5" l="1"/>
  <c r="M22" i="5" s="1"/>
  <c r="M25" i="5" s="1"/>
  <c r="N25" i="5" s="1"/>
  <c r="N34" i="5" l="1"/>
  <c r="M34" i="5"/>
  <c r="H12" i="29"/>
  <c r="H61" i="13"/>
  <c r="H11" i="29"/>
  <c r="H13" i="29" l="1"/>
  <c r="I13" i="29" s="1"/>
  <c r="I40" i="29" s="1"/>
  <c r="H60" i="13"/>
  <c r="H59" i="13"/>
  <c r="H40" i="29" l="1"/>
  <c r="P20" i="38"/>
  <c r="H58" i="13"/>
  <c r="H62" i="13" s="1"/>
  <c r="I62" i="13" s="1"/>
  <c r="P15" i="10"/>
  <c r="P29" i="10" l="1"/>
  <c r="M33" i="13" s="1"/>
  <c r="H37" i="13"/>
  <c r="P17" i="38"/>
  <c r="H41" i="13" l="1"/>
  <c r="H53" i="13" s="1"/>
  <c r="I53" i="13" s="1"/>
  <c r="N41" i="13"/>
  <c r="M41" i="13"/>
  <c r="M53" i="13" s="1"/>
  <c r="N53" i="13" s="1"/>
  <c r="P21" i="38"/>
  <c r="P24" i="38" s="1"/>
  <c r="H19" i="13"/>
  <c r="H20" i="13" s="1"/>
  <c r="H26" i="13" s="1"/>
  <c r="I26" i="13" s="1"/>
  <c r="H63" i="13" l="1"/>
  <c r="I63" i="13" s="1"/>
  <c r="J35" i="38"/>
  <c r="L35" i="38" s="1"/>
  <c r="J34" i="38"/>
  <c r="L34" i="38" s="1"/>
  <c r="J38" i="38"/>
  <c r="L38" i="38" s="1"/>
  <c r="J36" i="38"/>
  <c r="L36" i="38" s="1"/>
  <c r="J37" i="38"/>
  <c r="L37" i="38" s="1"/>
  <c r="Q57" i="6" l="1"/>
  <c r="M14" i="13" s="1"/>
  <c r="M15" i="13" s="1"/>
  <c r="M26" i="13" s="1"/>
  <c r="N26" i="13" s="1"/>
  <c r="P15" i="38"/>
  <c r="M63" i="13" l="1"/>
  <c r="N63" i="13" s="1"/>
  <c r="AI15" i="38"/>
  <c r="P12" i="38" l="1"/>
  <c r="AI11" i="38" l="1"/>
  <c r="AI13" i="38" s="1"/>
  <c r="W36" i="38" l="1"/>
  <c r="Y36" i="38" s="1"/>
  <c r="W34" i="38"/>
  <c r="Y34" i="38" s="1"/>
  <c r="W38" i="38"/>
  <c r="Y38" i="38" s="1"/>
  <c r="W37" i="38"/>
  <c r="Y37" i="38" s="1"/>
  <c r="W35" i="38"/>
  <c r="Y35" i="38" s="1"/>
  <c r="P16" i="38"/>
  <c r="P18" i="38" s="1"/>
  <c r="AI16" i="38" l="1"/>
  <c r="AI18" i="38" s="1"/>
  <c r="G34" i="38"/>
  <c r="I34" i="38" s="1"/>
  <c r="Z38" i="38" l="1"/>
  <c r="AB38" i="38" s="1"/>
  <c r="AI38" i="38" s="1"/>
  <c r="Z37" i="38"/>
  <c r="AB37" i="38" s="1"/>
  <c r="AI37" i="38" s="1"/>
  <c r="Z36" i="38"/>
  <c r="AB36" i="38" s="1"/>
  <c r="AI36" i="38" s="1"/>
  <c r="Z35" i="38"/>
  <c r="AB35" i="38" s="1"/>
  <c r="AI35" i="38" s="1"/>
  <c r="Z34" i="38"/>
  <c r="AB34" i="38" s="1"/>
  <c r="AI34" i="38" s="1"/>
  <c r="G36" i="38"/>
  <c r="G38" i="38"/>
  <c r="G37" i="38"/>
  <c r="G35" i="38"/>
  <c r="AX43" i="38" l="1"/>
  <c r="AG43" i="38" s="1"/>
  <c r="I35" i="38"/>
  <c r="I37" i="38"/>
  <c r="I38" i="38"/>
  <c r="I36" i="38"/>
  <c r="H20" i="5"/>
  <c r="H22" i="5" s="1"/>
  <c r="H25" i="5" s="1"/>
  <c r="H34" i="5" s="1"/>
  <c r="I25" i="5" l="1"/>
  <c r="I34" i="5" s="1"/>
  <c r="P11" i="38" l="1"/>
  <c r="P13" i="38" s="1"/>
  <c r="D38" i="38" s="1"/>
  <c r="F38" i="38" s="1"/>
  <c r="P38" i="38" s="1"/>
  <c r="AT45" i="38" l="1"/>
  <c r="D34" i="38"/>
  <c r="F34" i="38" s="1"/>
  <c r="P34" i="38" s="1"/>
  <c r="D35" i="38"/>
  <c r="F35" i="38" s="1"/>
  <c r="P35" i="38" s="1"/>
  <c r="D37" i="38"/>
  <c r="F37" i="38" s="1"/>
  <c r="P37" i="38" s="1"/>
  <c r="D36" i="38"/>
  <c r="F36" i="38" s="1"/>
  <c r="P36" i="38" s="1"/>
  <c r="AT43" i="38" s="1"/>
  <c r="N43" i="3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Localuser</author>
  </authors>
  <commentList>
    <comment ref="N41" authorId="0" shapeId="0" xr:uid="{D7BAF553-8D47-42E0-886A-A2E0D49B9FE1}">
      <text>
        <r>
          <rPr>
            <sz val="9"/>
            <color indexed="81"/>
            <rFont val="Tahoma"/>
            <family val="2"/>
          </rPr>
          <t>Reference:
Form 4-A&amp;B
Item 1.1 For Doctorate Degree</t>
        </r>
      </text>
    </comment>
  </commentList>
</comments>
</file>

<file path=xl/sharedStrings.xml><?xml version="1.0" encoding="utf-8"?>
<sst xmlns="http://schemas.openxmlformats.org/spreadsheetml/2006/main" count="2534" uniqueCount="648">
  <si>
    <t>Points</t>
  </si>
  <si>
    <t>KRA I - INSTRUCTION</t>
  </si>
  <si>
    <t>Prepared by:</t>
  </si>
  <si>
    <t>Date:</t>
  </si>
  <si>
    <t>Venue</t>
  </si>
  <si>
    <t>1st Semester</t>
  </si>
  <si>
    <t>2nd Semester</t>
  </si>
  <si>
    <t>No.</t>
  </si>
  <si>
    <t>OVERALL AVERAGE RATING</t>
  </si>
  <si>
    <t>Evaluation Period</t>
  </si>
  <si>
    <t>FACULTY POSITION RECLASSIFICATION FOR SUCs</t>
  </si>
  <si>
    <t>Name and Signature</t>
  </si>
  <si>
    <t>Date Published</t>
  </si>
  <si>
    <t>Equivalent Points</t>
  </si>
  <si>
    <t>TOTAL</t>
  </si>
  <si>
    <t>TOTAL POINTS</t>
  </si>
  <si>
    <t>SUMMARY OF POINTS</t>
  </si>
  <si>
    <t xml:space="preserve">TOTAL POINTS </t>
  </si>
  <si>
    <t>Title of Journal Article</t>
  </si>
  <si>
    <t>Allowable Points</t>
  </si>
  <si>
    <t>GRAND TOTAL POINTS FOR KRA 1 (MAX - 100 points)</t>
  </si>
  <si>
    <t>Name of Journal</t>
  </si>
  <si>
    <t>Funding Source</t>
  </si>
  <si>
    <t>Title of Research</t>
  </si>
  <si>
    <t>Name of the Invention</t>
  </si>
  <si>
    <t>Published</t>
  </si>
  <si>
    <t>Granted</t>
  </si>
  <si>
    <t>SOLE INVENTOR</t>
  </si>
  <si>
    <t>WITH MULTIPLE INVENTORS</t>
  </si>
  <si>
    <t>Name of Patented Product</t>
  </si>
  <si>
    <t>SOLE DEVELOPER</t>
  </si>
  <si>
    <t>Name of the Software</t>
  </si>
  <si>
    <t>WITH MULTIPLE DEVELOPERS</t>
  </si>
  <si>
    <t>Title of Creative Work</t>
  </si>
  <si>
    <t>Title of Design</t>
  </si>
  <si>
    <t>Title of Literary Publication</t>
  </si>
  <si>
    <t>Name of Publication</t>
  </si>
  <si>
    <t>KRA III - EXTENSION</t>
  </si>
  <si>
    <t>TOTAL POINTS FOR CRITERION B (MAX - 100 points)</t>
  </si>
  <si>
    <t>TOTAL POINTS FOR CRITERION C (MAX - 100 points)</t>
  </si>
  <si>
    <t>Requirement</t>
  </si>
  <si>
    <t>Total</t>
  </si>
  <si>
    <t>Period of Engagement</t>
  </si>
  <si>
    <t>1.</t>
  </si>
  <si>
    <t>2.</t>
  </si>
  <si>
    <t>3.</t>
  </si>
  <si>
    <t>Writer of regular newspaper column</t>
  </si>
  <si>
    <t>Host of TV/Radio Program</t>
  </si>
  <si>
    <t>Name of Community</t>
  </si>
  <si>
    <t>CLIENT SATISFACTION RATING</t>
  </si>
  <si>
    <t>President</t>
  </si>
  <si>
    <t>1.4</t>
  </si>
  <si>
    <t>1.1</t>
  </si>
  <si>
    <t>1.2</t>
  </si>
  <si>
    <t>1.3</t>
  </si>
  <si>
    <t>1.5</t>
  </si>
  <si>
    <t>2.1</t>
  </si>
  <si>
    <t>2.2</t>
  </si>
  <si>
    <t>Judge/Examiner for local/international research awards and academic competitions</t>
  </si>
  <si>
    <t>GRAND TOTAL POINTS FOR KRA III (MAX - 100 points)</t>
  </si>
  <si>
    <t>KRA IV - PROFESSIONAL DEVELOPMENT</t>
  </si>
  <si>
    <t>Name of Organization</t>
  </si>
  <si>
    <t>Name of the Award</t>
  </si>
  <si>
    <t>International</t>
  </si>
  <si>
    <t>Local</t>
  </si>
  <si>
    <t>Regional</t>
  </si>
  <si>
    <t>INDICATORS</t>
  </si>
  <si>
    <t>3.1</t>
  </si>
  <si>
    <t>3.2</t>
  </si>
  <si>
    <t>Institutional</t>
  </si>
  <si>
    <t>Department/Program Head</t>
  </si>
  <si>
    <t>TOTAL POINTS FOR CRITERION A</t>
  </si>
  <si>
    <t>TOTAL POINTS FOR CRITERION B</t>
  </si>
  <si>
    <t>TOTAL POINTS FOR CRITERION D</t>
  </si>
  <si>
    <t>Name of HEI/s</t>
  </si>
  <si>
    <t>Name of Conference/Training</t>
  </si>
  <si>
    <t>Organizer</t>
  </si>
  <si>
    <t>Title of Paper</t>
  </si>
  <si>
    <t>Date Presented</t>
  </si>
  <si>
    <t>TOTAL POINTS FOR CRITERION C</t>
  </si>
  <si>
    <t>GRAND TOTAL POINTS FOR KRA IV (MAX - 100 points)</t>
  </si>
  <si>
    <t>Name of Partner</t>
  </si>
  <si>
    <t>Period Covered</t>
  </si>
  <si>
    <t>QA-related Services Provided</t>
  </si>
  <si>
    <t>Services</t>
  </si>
  <si>
    <t>1.4.1</t>
  </si>
  <si>
    <t>1.4.2</t>
  </si>
  <si>
    <t>1.4.3</t>
  </si>
  <si>
    <t>1.4.4</t>
  </si>
  <si>
    <t>No. of engagements</t>
  </si>
  <si>
    <t>Title of the Training</t>
  </si>
  <si>
    <t>1.4.2  Writer of regular newspaper column</t>
  </si>
  <si>
    <t>1.4.3  Host of TV/Radio Program</t>
  </si>
  <si>
    <t>CRITERION C - QUALITY OF EXTENSION (MAX = 20 POINTS)</t>
  </si>
  <si>
    <t>Designation</t>
  </si>
  <si>
    <t>Name of HEI</t>
  </si>
  <si>
    <t>CRITERION A - SERVICE TO THE INSTITUTION (MAX = 30 POINTS)</t>
  </si>
  <si>
    <t>CRITERION B - SERVICE TO THE COMMUNITY (MAX = 50 POINTS)</t>
  </si>
  <si>
    <t>CRITERION D - BONUS CRITERION (MAX = 20 POINTS)</t>
  </si>
  <si>
    <t xml:space="preserve">1. </t>
  </si>
  <si>
    <t>CRITERION A - RESEARCH OUTPUTS (MAX = 100 POINTS)</t>
  </si>
  <si>
    <t>CRITERION A – INVOLVEMENT IN PROFESSIONAL ORGANIZATIONS (MAX = 20 POINTS)</t>
  </si>
  <si>
    <t>CRITERION B - CONTINUING DEVELOPMENT (MAX = 60 POINTS)</t>
  </si>
  <si>
    <t>CRITERION C - AWARDS AND RECOGNITION (MAX = 20 POINTS)</t>
  </si>
  <si>
    <t>CRITERION D - BONUS INDICATOR FOR NEWLY HIRED FACULTY (MAX = 20 POINTS)</t>
  </si>
  <si>
    <t>CRITERION C – AWARDS AND RECOGNITION (MAX = 20 POINTS)</t>
  </si>
  <si>
    <t>CRITERION A – INVOLVEMENT IN PROFESSIONAL ORGANIZATION (MAX = 20 POINTS)</t>
  </si>
  <si>
    <t>CRITERION B – CONTINUING DEVELOPMENT (MAX = 60 POINTS)</t>
  </si>
  <si>
    <t>1.4.1  Writer of occasional newspaper column (Max = 10 points)</t>
  </si>
  <si>
    <t>TOTAL POINTS FOR CRITERION B (MAX = 20 points)</t>
  </si>
  <si>
    <t>TOTAL POINTS FOR CRITERION C (MAX = 20 POINTS)</t>
  </si>
  <si>
    <t>RESEARCH OUTPUT TRANSLATED INTO PROJECT, POLICY OR PRODUCT</t>
  </si>
  <si>
    <t>CRITERION B - INVENTIONS (MAX = 100 POINTS)</t>
  </si>
  <si>
    <t xml:space="preserve">2.2 </t>
  </si>
  <si>
    <t>CRITERION C - CREATIVE WORKS (MAX = 100 POINTS)</t>
  </si>
  <si>
    <t>Performing Arts</t>
  </si>
  <si>
    <t>Exhibitions</t>
  </si>
  <si>
    <t>Designs</t>
  </si>
  <si>
    <t>Literary Publication</t>
  </si>
  <si>
    <t>GRAND TOTAL POINTS FOR KRA II (MAX - 100 points)</t>
  </si>
  <si>
    <t>2.1.1</t>
  </si>
  <si>
    <t>2.1.2</t>
  </si>
  <si>
    <t>INVENTION PATENTS</t>
  </si>
  <si>
    <t xml:space="preserve">1.1.1 </t>
  </si>
  <si>
    <t xml:space="preserve">1.1.2 </t>
  </si>
  <si>
    <t>1.1.1  Invention Patent</t>
  </si>
  <si>
    <t>1.2  Commercialized Patented Product</t>
  </si>
  <si>
    <t>Area/Place Commercialized</t>
  </si>
  <si>
    <t>1.2.1  Local (Max = 20 points)</t>
  </si>
  <si>
    <t>1.2.2  International (Max = 30 points)</t>
  </si>
  <si>
    <t>No. of Citation</t>
  </si>
  <si>
    <t>2.1.1  Sole Developer</t>
  </si>
  <si>
    <t>2.1.2  Co-Developer</t>
  </si>
  <si>
    <t>Patentable Inventions</t>
  </si>
  <si>
    <t xml:space="preserve">          - Sole Inventor</t>
  </si>
  <si>
    <t xml:space="preserve">          - Co-inventor</t>
  </si>
  <si>
    <t>CRITERION A - TEACHING EFFECTIVENESS (MAX = 60 POINTS)</t>
  </si>
  <si>
    <t>FACULTY PERFORMANCE</t>
  </si>
  <si>
    <t>CRITERION A - INSTRUCTION (MAX = 60 POINTS)</t>
  </si>
  <si>
    <t>Student Evaluation (60%)</t>
  </si>
  <si>
    <t>Supervisor's Evaluation (40%)</t>
  </si>
  <si>
    <t>Contributor</t>
  </si>
  <si>
    <t>International Indexing Body</t>
  </si>
  <si>
    <t>Lead Researcher</t>
  </si>
  <si>
    <t>2.1.1 New Software Products</t>
  </si>
  <si>
    <t>CRITERIA</t>
  </si>
  <si>
    <t>INDIVIDUAL SUMMARY SHEET</t>
  </si>
  <si>
    <t>KRA I - INSTRUCTION (100 POINTS)</t>
  </si>
  <si>
    <t>KRA II - RESEARCH, INNOVATION AND/OR CREATIVE WORK (100 POINTS)</t>
  </si>
  <si>
    <t>KRA III - EXTENSION SERVICES (100 POINTS)</t>
  </si>
  <si>
    <t>KRA IV - PROFESSIONAL DEVELOPMENT (100 POINTS)</t>
  </si>
  <si>
    <t>Faculty Rank</t>
  </si>
  <si>
    <t>Total Points</t>
  </si>
  <si>
    <t>Weight</t>
  </si>
  <si>
    <t>Score Bracket</t>
  </si>
  <si>
    <t>41-50</t>
  </si>
  <si>
    <t>51-60</t>
  </si>
  <si>
    <t>71-80</t>
  </si>
  <si>
    <t>81-90</t>
  </si>
  <si>
    <t>91-100</t>
  </si>
  <si>
    <t>No. of Sub-rank Increment</t>
  </si>
  <si>
    <t>Instructor (I-III)</t>
  </si>
  <si>
    <t>Asst. Professor (I-IV)</t>
  </si>
  <si>
    <t>Assoc. Professor (I-V)</t>
  </si>
  <si>
    <t>Professor (I-VI)</t>
  </si>
  <si>
    <t>ADVISER</t>
  </si>
  <si>
    <t>PANEL</t>
  </si>
  <si>
    <t>KRA 1</t>
  </si>
  <si>
    <t>KRA 2</t>
  </si>
  <si>
    <t>KRA 3</t>
  </si>
  <si>
    <t>KRA 4</t>
  </si>
  <si>
    <t>Faculty Score</t>
  </si>
  <si>
    <t>Explanation for Non-Acceptance</t>
  </si>
  <si>
    <t>Acceptable</t>
  </si>
  <si>
    <t>Validated Score</t>
  </si>
  <si>
    <t>Lead</t>
  </si>
  <si>
    <t>Board Approval
(Board Reso. No.)</t>
  </si>
  <si>
    <t>Legend:</t>
  </si>
  <si>
    <t>Evaluated by:</t>
  </si>
  <si>
    <t>Name and Signature of REC</t>
  </si>
  <si>
    <t>Name of Sponsor Organization</t>
  </si>
  <si>
    <t>Validated by:</t>
  </si>
  <si>
    <t>1st SEMESTER</t>
  </si>
  <si>
    <t>2nd SEMESTER</t>
  </si>
  <si>
    <t>Validation of Documents</t>
  </si>
  <si>
    <t>Name of the Academic Competition</t>
  </si>
  <si>
    <t>Complete Evaluation</t>
  </si>
  <si>
    <t>On Part-Time</t>
  </si>
  <si>
    <t>Conforme:</t>
  </si>
  <si>
    <t>Reviewer or Its Equivalent</t>
  </si>
  <si>
    <t>Link to Evidence from Google Drive</t>
  </si>
  <si>
    <t>Faculty Points</t>
  </si>
  <si>
    <t>Citation Index</t>
  </si>
  <si>
    <t>Accepted</t>
  </si>
  <si>
    <t>Date of Application</t>
  </si>
  <si>
    <t>Patent Application Stage</t>
  </si>
  <si>
    <t>Type of Product</t>
  </si>
  <si>
    <t>New Creation</t>
  </si>
  <si>
    <t>Own Work</t>
  </si>
  <si>
    <t>Work of Others</t>
  </si>
  <si>
    <t>Visual Arts</t>
  </si>
  <si>
    <t>Architecture</t>
  </si>
  <si>
    <t>Film</t>
  </si>
  <si>
    <t>Multimedia</t>
  </si>
  <si>
    <t>Type of Creative Work</t>
  </si>
  <si>
    <t>Engineering</t>
  </si>
  <si>
    <t>Industrial Design</t>
  </si>
  <si>
    <t>Reviewer, Evaluator or Its Equivalent</t>
  </si>
  <si>
    <t>Novel</t>
  </si>
  <si>
    <t>Short Story</t>
  </si>
  <si>
    <t>Essay</t>
  </si>
  <si>
    <t>Poetry</t>
  </si>
  <si>
    <t>Type of Literary Publication</t>
  </si>
  <si>
    <t>Others</t>
  </si>
  <si>
    <t>Name of Publisher/Press</t>
  </si>
  <si>
    <t>Lead Coordinator</t>
  </si>
  <si>
    <t>Assistant Coordinator</t>
  </si>
  <si>
    <t>Lead Contributor</t>
  </si>
  <si>
    <t>Co-contributor</t>
  </si>
  <si>
    <t>Appointment Period</t>
  </si>
  <si>
    <t>Title of the Event/Activity</t>
  </si>
  <si>
    <t>Role</t>
  </si>
  <si>
    <t>Writer of occasional newspaper column</t>
  </si>
  <si>
    <t>Guesting as technical expert for TV or radio program/print media/online media</t>
  </si>
  <si>
    <t>Type of Participation</t>
  </si>
  <si>
    <t>Facilitator</t>
  </si>
  <si>
    <t>Participant</t>
  </si>
  <si>
    <t>Local or International</t>
  </si>
  <si>
    <t>Research Award</t>
  </si>
  <si>
    <t>Academic Competition</t>
  </si>
  <si>
    <t>FACULTY SCORE</t>
  </si>
  <si>
    <t>TOTAL FACULTY SCORE</t>
  </si>
  <si>
    <t>Degree</t>
  </si>
  <si>
    <t>Degree Name</t>
  </si>
  <si>
    <t>Scope of the Award</t>
  </si>
  <si>
    <t>Faculty member</t>
  </si>
  <si>
    <t>Designation/Position</t>
  </si>
  <si>
    <t>Vice President, Dean or Director</t>
  </si>
  <si>
    <t>Technical/Skilled</t>
  </si>
  <si>
    <t>Managerial/Supervisory</t>
  </si>
  <si>
    <t>Support/Administrative</t>
  </si>
  <si>
    <t>VALIDATED SCORE</t>
  </si>
  <si>
    <t>SELECT OPTION</t>
  </si>
  <si>
    <t>NO. OF TIMES AS PANEL MEMBER</t>
  </si>
  <si>
    <t xml:space="preserve">TOTAL </t>
  </si>
  <si>
    <t>Classification</t>
  </si>
  <si>
    <t>PATENTABLE INVENTIONS, UTILITY MODELS AND INDUSTRIAL DESIGNS</t>
  </si>
  <si>
    <t>COMMERCIALIZED PATENTED PRODUCTS</t>
  </si>
  <si>
    <t>COPYRIGHTED AND UTILIZED SOFTWARE PRODUCTS</t>
  </si>
  <si>
    <t>FOR EVERY SUCCESSFUL LINKAGE, NETWORKING OR PARTNERSHIP ACTIVITY</t>
  </si>
  <si>
    <t>PROFESSIONAL/EXPERTISE-BASED SERVICES</t>
  </si>
  <si>
    <t>FOR SERVICES IN ACCREDITATION, EVALUATION, ASSESSMENT WORKS AND OTHER RELATED EDUCATION QA ACTIVITIES</t>
  </si>
  <si>
    <t>SERVICES AS JUDGE OR EXAMINER FOR LOCAL/INTERNATIONAL RESEARCH AWARDS AND ACADEMIC COMPETITIONS</t>
  </si>
  <si>
    <t>SERVICES THROUGH MEDIA AS:</t>
  </si>
  <si>
    <t>FOR EVERY HOUR OF TRAINING COURSE, SEMINAR, WORKSHOP CONDUCTED AS A RESOURCE PERSON, CONVENOR, FACILITATOR, MODERATOR, KEYNOTE/PLENARY SPEAKER OR PANELIST</t>
  </si>
  <si>
    <t>FOR EVERY SERVICE-ORIENTED PROJECT IN THE COMMUNITY PARTICIPATED, INCLUDING ADVOCACY INITIATIVES</t>
  </si>
  <si>
    <t>CLIENT SATISFACTION RATING FOR OUTREACH AND EXTENSION PROJECTS</t>
  </si>
  <si>
    <t>FOR ADMINISTRATIVE DESIGNATION</t>
  </si>
  <si>
    <t>HIGHEST ADMINISTRATIVE DESIGNATION HELD FOR AT LEAST ONE YEAR WITH THE EVALUATION PERIOD</t>
  </si>
  <si>
    <t>EDUCATIONAL QUALIFICATIONS (MAX - 40 POINTS)</t>
  </si>
  <si>
    <t>FOR EVERY PARTICIPATION IN CONFERENCES, SEMINARS, WORKSHOPS, INDUSTRY IMMERSION (MAX = 10 POINTS)</t>
  </si>
  <si>
    <t>FOR EVERY PAPER PRESENTATION IN CONFERENCES (MAX = 10 POINTS)</t>
  </si>
  <si>
    <t>FOR EVERY AWARD OF DISTINCTION RECEIVED IN RECOGNITION OF ACHIEVEMENT IN RELEVANT AREAS OF SPECIALIZATION, PROFESSION AND/OR ASSIGNMENT OF THE FACULTY CONCERNED.</t>
  </si>
  <si>
    <t>FOR EVERY YEAR OF FULL-TIME ACADEMIC SERVICE IN AN INSTITUTION OF HIGHER LEARNING AS:</t>
  </si>
  <si>
    <t>FOR EVERY YEAR OF INDUSTRY EXPERIENCE (NON-ACADEMIC ORGANIZATION):</t>
  </si>
  <si>
    <t>Score</t>
  </si>
  <si>
    <t>Remarks</t>
  </si>
  <si>
    <t>College/Univ. Prof.</t>
  </si>
  <si>
    <t>PTS</t>
  </si>
  <si>
    <t>Textbook</t>
  </si>
  <si>
    <t>AY 2019-2020</t>
  </si>
  <si>
    <t>AY 2020-2021</t>
  </si>
  <si>
    <t>AY 2021-2022</t>
  </si>
  <si>
    <t>AY 2022-2023</t>
  </si>
  <si>
    <t>Name of Faculty and Signature</t>
  </si>
  <si>
    <t xml:space="preserve">Name of IEC Chair and Signature </t>
  </si>
  <si>
    <t xml:space="preserve">Name of IEC Member and Signature </t>
  </si>
  <si>
    <t>Name of REC Member and Signature</t>
  </si>
  <si>
    <t>% Contribution
(write in decimal form)</t>
  </si>
  <si>
    <t>Name of End-user</t>
  </si>
  <si>
    <t>Type of IM</t>
  </si>
  <si>
    <t>Textbook Chapter</t>
  </si>
  <si>
    <t>Manual/Module</t>
  </si>
  <si>
    <t>SOLE AUTHORSHIP</t>
  </si>
  <si>
    <t>CO-AUTHORSHIP</t>
  </si>
  <si>
    <t>Publisher/ Repository</t>
  </si>
  <si>
    <t>Date Published
(mm/dd/yyyy)</t>
  </si>
  <si>
    <t>&lt;Google Drive link&gt;</t>
  </si>
  <si>
    <t>Title of IM</t>
  </si>
  <si>
    <t>Date Approved for Use (mm/dd/yyyy)</t>
  </si>
  <si>
    <t>Type of Program</t>
  </si>
  <si>
    <t>New Program</t>
  </si>
  <si>
    <t>Revised Program</t>
  </si>
  <si>
    <t>Testing Material</t>
  </si>
  <si>
    <t>SPECIAL/CAPSTONE PROJECT</t>
  </si>
  <si>
    <t>UNDERGRADUATE THESIS</t>
  </si>
  <si>
    <t>MASTER'S THESIS</t>
  </si>
  <si>
    <t>DISSERTATION</t>
  </si>
  <si>
    <t>NO. OF STUDENT ADVISEE</t>
  </si>
  <si>
    <t>Academic Year Implemented</t>
  </si>
  <si>
    <t>2021-2022</t>
  </si>
  <si>
    <t>Date Awarded
(mm/dd/yyyy)</t>
  </si>
  <si>
    <t>Sub-Total</t>
  </si>
  <si>
    <t>Type of Research Output</t>
  </si>
  <si>
    <t>Book</t>
  </si>
  <si>
    <t>Journal Article</t>
  </si>
  <si>
    <t>Book Chapter</t>
  </si>
  <si>
    <t>Monograph</t>
  </si>
  <si>
    <t>Other Peer-Reviewed Output</t>
  </si>
  <si>
    <t>Name of Journal / Publisher</t>
  </si>
  <si>
    <t>Title of Research Output</t>
  </si>
  <si>
    <t>% Contribution 
(write in decimal form)</t>
  </si>
  <si>
    <t>Date Completed
(mm/dd/yyyy)</t>
  </si>
  <si>
    <t>Name of Project, Policy or Product</t>
  </si>
  <si>
    <t>Name of REC Chair and Signature</t>
  </si>
  <si>
    <t>Utility Model</t>
  </si>
  <si>
    <t>UTILITY MODELS AND INDUSTRIAL DESIGNS</t>
  </si>
  <si>
    <t>Type of Patent</t>
  </si>
  <si>
    <t>Name of Invention</t>
  </si>
  <si>
    <t>Date Granted
(mm/dd/yyyy)</t>
  </si>
  <si>
    <t>Date of Application
(mm/dd/yyyy)</t>
  </si>
  <si>
    <t>Application Date
(mm/dd/yyyy)</t>
  </si>
  <si>
    <t>Date Patented
(mm/dd/yyyy)</t>
  </si>
  <si>
    <t>Date Product was first Commercialized (mm/dd/yyyy)</t>
  </si>
  <si>
    <t>Date Copyrighted
(mm/dd/yyyy)</t>
  </si>
  <si>
    <t>% Contribution
(write in decimal from)</t>
  </si>
  <si>
    <t>Specify New Features</t>
  </si>
  <si>
    <t>Sole Developer</t>
  </si>
  <si>
    <t>Co-developer</t>
  </si>
  <si>
    <t>Date Registered
(mm/dd/yyyy)</t>
  </si>
  <si>
    <t>Type of Plant/Animal or Microbe</t>
  </si>
  <si>
    <t>Date Accepted, Published or Granted (mm/dd/yyyy)</t>
  </si>
  <si>
    <t>Date Accepted, Published, or Granted (mm/dd/yyyy)</t>
  </si>
  <si>
    <t>Exhibition Date
(mm/dd/yyyy)</t>
  </si>
  <si>
    <t>1.1.2  Utility Model and Industrial Design</t>
  </si>
  <si>
    <t>Date of activity
(mm/dd/yyyy)</t>
  </si>
  <si>
    <t>Scope</t>
  </si>
  <si>
    <t>Nature of the Award</t>
  </si>
  <si>
    <t>Date of Event
(mm/dd/yyyy)</t>
  </si>
  <si>
    <t>Activity Date
(mm/dd/yyyy)</t>
  </si>
  <si>
    <t>Date of Activity
(mm/dd/yyyy)</t>
  </si>
  <si>
    <t>Lead Organizer</t>
  </si>
  <si>
    <t>Co-organizer</t>
  </si>
  <si>
    <t>Committee Member</t>
  </si>
  <si>
    <t>Name of Doctorate Degree
(provide complete name of the program)</t>
  </si>
  <si>
    <t>Name of Institution where the degree was earned</t>
  </si>
  <si>
    <t>Is the faculty Qualified for the automatic 1 sub-rank increase?</t>
  </si>
  <si>
    <t>YES</t>
  </si>
  <si>
    <t>NO</t>
  </si>
  <si>
    <t>ADDITIONAL DEGREES</t>
  </si>
  <si>
    <t>Additional Doctorate Degree</t>
  </si>
  <si>
    <t>Additional Master's Degree</t>
  </si>
  <si>
    <t>Post-Masters Diploma/Certificate</t>
  </si>
  <si>
    <t>Post-Doctorate Diploma/Certificate</t>
  </si>
  <si>
    <t>FOR DOCTORATE DEGREE (First Time)</t>
  </si>
  <si>
    <t>Title of the Conference</t>
  </si>
  <si>
    <t>Conference Organizer</t>
  </si>
  <si>
    <t>Date the Award was Given
(mm/dd/yyyy)</t>
  </si>
  <si>
    <t>CRITERION D – BONUS INDICATORS FOR NEWLY APPOINTED FACULTY (MAX = 20 POINTS)</t>
  </si>
  <si>
    <t>Current Faculty Rank</t>
  </si>
  <si>
    <t>Qualified for Auto. 1-Sub Rank (for PhD)?</t>
  </si>
  <si>
    <t>Base Rank</t>
  </si>
  <si>
    <t>Qualified for Auto. 1-Sub Rank (for Awards)?</t>
  </si>
  <si>
    <t>Final Faculty Rank</t>
  </si>
  <si>
    <t>61-70</t>
  </si>
  <si>
    <t>INSTRUCTOR I</t>
  </si>
  <si>
    <t>President or OIC President</t>
  </si>
  <si>
    <t>Vice-President</t>
  </si>
  <si>
    <t>Chancellor</t>
  </si>
  <si>
    <t>Vice-Chancellor</t>
  </si>
  <si>
    <t>Campus Director/Administrator/Head</t>
  </si>
  <si>
    <t>Faculty Regent</t>
  </si>
  <si>
    <t>Office Director</t>
  </si>
  <si>
    <t>Project Head</t>
  </si>
  <si>
    <t>Dean</t>
  </si>
  <si>
    <t>Associate Dean</t>
  </si>
  <si>
    <t>College Secretary</t>
  </si>
  <si>
    <t>Program Chair/Project Head</t>
  </si>
  <si>
    <t>Department-level Committee Chair</t>
  </si>
  <si>
    <t>Department-level Committee Member</t>
  </si>
  <si>
    <t>a)</t>
  </si>
  <si>
    <t>b)</t>
  </si>
  <si>
    <t>c)</t>
  </si>
  <si>
    <t>d)</t>
  </si>
  <si>
    <t>ON APPROVED STUDY LEAVE</t>
  </si>
  <si>
    <t>ON APPROVED SABBATICAL LEAVE</t>
  </si>
  <si>
    <t>ON APPROVED MATERNITY LEAVE</t>
  </si>
  <si>
    <t>Link to Evidence 
from Google Drive</t>
  </si>
  <si>
    <t>ACCEPTABLE</t>
  </si>
  <si>
    <t>NOT ACCEPTABLE</t>
  </si>
  <si>
    <t>1st SEM Rating
as Validated</t>
  </si>
  <si>
    <t>2nd SEM Rating
as Validated</t>
  </si>
  <si>
    <t>VALIDATED RATING</t>
  </si>
  <si>
    <t>Ratings</t>
  </si>
  <si>
    <t>AVERAGE STUDENT EVALUATION RATING PER SEMESTER</t>
  </si>
  <si>
    <t>SUPERVISOR'S RATING PER SEMESTER</t>
  </si>
  <si>
    <t>SUC FACULTY POSITION RECLASSIFICATION</t>
  </si>
  <si>
    <t>REQUEST FORM</t>
  </si>
  <si>
    <t>LAST NAME:</t>
  </si>
  <si>
    <t>MIDDLE NAME:</t>
  </si>
  <si>
    <t>FIRST NAME, EXT.:</t>
  </si>
  <si>
    <t>CURRENT FACULTY RANK:</t>
  </si>
  <si>
    <t>DATE OF APPOINTMENT:</t>
  </si>
  <si>
    <t>MODE OF APPOINTMENT:</t>
  </si>
  <si>
    <t>INSTRUCTOR II</t>
  </si>
  <si>
    <t>INSTRUCTOR III</t>
  </si>
  <si>
    <t>ASSISTANT PROFESSOR I</t>
  </si>
  <si>
    <t>ASSISTANT PROFESSOR II</t>
  </si>
  <si>
    <t>ASSISTANT PROFESSOR III</t>
  </si>
  <si>
    <t>ASSISTANT PROFESSOR IV</t>
  </si>
  <si>
    <t>ASSOCIATE PROFESSOR I</t>
  </si>
  <si>
    <t>ASSOCIATE PROFESSOR II</t>
  </si>
  <si>
    <t>ASSOCIATE PROFESSOR IV</t>
  </si>
  <si>
    <t>ASSOCIATE PROFESSOR V</t>
  </si>
  <si>
    <t>PROFESSOR I</t>
  </si>
  <si>
    <t>PROFESSOR II</t>
  </si>
  <si>
    <t>PROFESSOR III</t>
  </si>
  <si>
    <t>PROFESSOR IV</t>
  </si>
  <si>
    <t>PROFESSOR V</t>
  </si>
  <si>
    <t>PROFESSOR VI</t>
  </si>
  <si>
    <t>COLLEGE PROFESSOR</t>
  </si>
  <si>
    <t>UNIVERSITY PROFESSOR</t>
  </si>
  <si>
    <t>NEW APPOINTMENT</t>
  </si>
  <si>
    <t>NBC 461</t>
  </si>
  <si>
    <t>INSTITUTIONAL PROMOTION</t>
  </si>
  <si>
    <t>NAME OF SUC:</t>
  </si>
  <si>
    <t>CAMPUS:</t>
  </si>
  <si>
    <t>ADDRESS:</t>
  </si>
  <si>
    <t>HIGHEST EDUCATIONAL ATTAINMENT</t>
  </si>
  <si>
    <t>NAME OF DEGREE:</t>
  </si>
  <si>
    <t>NAME OF HEI:</t>
  </si>
  <si>
    <t>YEAR GRADUATED:</t>
  </si>
  <si>
    <t>PERSONAL INFORMATION</t>
  </si>
  <si>
    <t>CURRENT EMPLOYMENT STATUS</t>
  </si>
  <si>
    <t>I attest that all information provided in this request for position reclassification are true, accurate and complete. I understand that any falsification of these documents may lead to my disqualification from position reclassification for this evaluation cycle.</t>
  </si>
  <si>
    <t>Attached to this request form are my self-accomplished Individual Summary Sheet (ISS) and its attached forms; checklist of evidence submitted; and photocopy of the sets of evidence based on my ISS. The electronic copies of the ISS and the evidence are available in my google drive that I will willingly share with the Evaluation Committees for the validation of the information submitted.</t>
  </si>
  <si>
    <t>&lt;Signature and Printed Name of Faculty&gt;</t>
  </si>
  <si>
    <t>&lt;date signed&gt;</t>
  </si>
  <si>
    <t>&lt;Link to Evidence from Google Drive&gt;</t>
  </si>
  <si>
    <t>REASON FOR DEDUCTING THE DIVISOR</t>
  </si>
  <si>
    <t>NOT APPLICABLE</t>
  </si>
  <si>
    <t>Multimedia Teaching Material</t>
  </si>
  <si>
    <t>2019-2020</t>
  </si>
  <si>
    <t>2020-2021</t>
  </si>
  <si>
    <t>2022-2023</t>
  </si>
  <si>
    <t>Validated % Contribution
(specify new %, if applicable)</t>
  </si>
  <si>
    <t>Validated Score
(specify new score, if applicable)</t>
  </si>
  <si>
    <t>REMARKS</t>
  </si>
  <si>
    <t>CRITERION B - CURRICULUM AND INSTRUCTIONAL MATERIALS DEVELOPMENT (MAX = 30 POINTS)</t>
  </si>
  <si>
    <t>Date implemented, adopted or developed
(mm/dd/yyyy)</t>
  </si>
  <si>
    <t>FOR EVERY RESEARCH PUBLICATION CITED BY OTHER AUTHORS</t>
  </si>
  <si>
    <t>No. of Validated Citations
(specify new value, if applicable</t>
  </si>
  <si>
    <t xml:space="preserve">Date of Propagation based on Certification </t>
  </si>
  <si>
    <t xml:space="preserve">1.2.1  </t>
  </si>
  <si>
    <t>LOCAL (MAX = 20 POINTS)</t>
  </si>
  <si>
    <t>INTERNATIONAL (MAX = 30 POINTS)</t>
  </si>
  <si>
    <t>1.2.2</t>
  </si>
  <si>
    <t>NEW SOFTWARE PRODUCTS (COMPUTER PROGRAM)</t>
  </si>
  <si>
    <t>UPDATED SOFTWARE PRODUCTS</t>
  </si>
  <si>
    <t>Type (Plant, Animal or Microbe)</t>
  </si>
  <si>
    <t>Date Utilized
(mm/dd/yyyy)</t>
  </si>
  <si>
    <t>Title of Creative Performing Art</t>
  </si>
  <si>
    <t>Type of Performing Art</t>
  </si>
  <si>
    <t>Venue of Performance</t>
  </si>
  <si>
    <t>Date Copyrighted / Date Performed (mm/dd/yyyy)</t>
  </si>
  <si>
    <t>Venue of Exhibit</t>
  </si>
  <si>
    <t>Drama/Theater</t>
  </si>
  <si>
    <t>Choreography/Dance</t>
  </si>
  <si>
    <t>Song/Music</t>
  </si>
  <si>
    <t>Architectural Design</t>
  </si>
  <si>
    <t>Film/Short Film</t>
  </si>
  <si>
    <t>Photography</t>
  </si>
  <si>
    <t>Painting/Drawing</t>
  </si>
  <si>
    <t>Sculpture</t>
  </si>
  <si>
    <t>EXHIBITION (e.g. VISUAL ART, ARCHITECTURE, FILM AND MULTIMEDIA)</t>
  </si>
  <si>
    <t>LITERARY PUBLICATIONS (e.g. NOVEL, SHORT STORY, ESSAY AND POETRY)</t>
  </si>
  <si>
    <t>Venue of Activity/Exhibit</t>
  </si>
  <si>
    <t>Activity/Exhibition Date
(mm/dd/yyyy)</t>
  </si>
  <si>
    <t>MOA</t>
  </si>
  <si>
    <t>Expiration
(mm/dd/yyyy)</t>
  </si>
  <si>
    <t>Total Amount</t>
  </si>
  <si>
    <t>Name of Agency/Organization</t>
  </si>
  <si>
    <t>Start</t>
  </si>
  <si>
    <t>End</t>
  </si>
  <si>
    <t>Name of Media</t>
  </si>
  <si>
    <t>Period of Engagement
(mm/dd/yyyy to mm/dd/yyyy)</t>
  </si>
  <si>
    <t>Title of Newspaper Column or TV/Radio Program</t>
  </si>
  <si>
    <t>start date</t>
  </si>
  <si>
    <t>end date</t>
  </si>
  <si>
    <t>Total No. of Hours</t>
  </si>
  <si>
    <t>No. of Beneficiaries</t>
  </si>
  <si>
    <t>Nature of Partnership</t>
  </si>
  <si>
    <t>Activities conducted based on MOA
(not necessarily involving the faculty)</t>
  </si>
  <si>
    <t>INSTITUTIONAL SOCIAL RESPONSIBILITY</t>
  </si>
  <si>
    <t>SPECIFY NUMBER OF SEMESTERS THAT WILL BE DEDUCTED FROM THE DIVISOR, IF APPLICABLE →</t>
  </si>
  <si>
    <r>
      <rPr>
        <b/>
        <sz val="10"/>
        <color theme="1"/>
        <rFont val="Arial Narrow"/>
        <family val="2"/>
      </rPr>
      <t>CLIENT SATISFACTION RATING:</t>
    </r>
    <r>
      <rPr>
        <sz val="10"/>
        <color theme="1"/>
        <rFont val="Arial Narrow"/>
        <family val="2"/>
      </rPr>
      <t xml:space="preserve"> </t>
    </r>
    <r>
      <rPr>
        <i/>
        <sz val="10"/>
        <color theme="1"/>
        <rFont val="Arial Narrow"/>
        <family val="2"/>
      </rPr>
      <t>Enter average rating received by the faculty/semester.  For newly appointed faculty from private HEI, LUCs, TESDA/DepEd schools who decided to proceed with the evaluation, put "0" in semesters with no client satisfaction rating.</t>
    </r>
  </si>
  <si>
    <t xml:space="preserve">1.1  </t>
  </si>
  <si>
    <t>Accreditation, evaluation, assessment &amp; other related educational QA activities.</t>
  </si>
  <si>
    <t>1.4.4  Guesting as technical expert for TV/radio program/print/online media (Max=10 pts)</t>
  </si>
  <si>
    <t>For every service-oriented project in the community (including advocacy initiatives)</t>
  </si>
  <si>
    <t>Effectivity Period
(mm/dd/yyyy to mm/dd/yyyy)</t>
  </si>
  <si>
    <t xml:space="preserve"> </t>
  </si>
  <si>
    <t>University/College Secretary</t>
  </si>
  <si>
    <t>Institution-level Committee Chair</t>
  </si>
  <si>
    <t>Institution-level Committee Member</t>
  </si>
  <si>
    <t>Department Head</t>
  </si>
  <si>
    <t>Officer</t>
  </si>
  <si>
    <t>Type of Organization</t>
  </si>
  <si>
    <t>Activity of the organization participated by the faculty</t>
  </si>
  <si>
    <t>Role or contribution to the activity of the organization</t>
  </si>
  <si>
    <t>Board Member</t>
  </si>
  <si>
    <t>Committee Chair</t>
  </si>
  <si>
    <t>Moderator</t>
  </si>
  <si>
    <t>Venue of the Award Ceremony</t>
  </si>
  <si>
    <t>Award-Giving Body/Organization</t>
  </si>
  <si>
    <t>No. of Years</t>
  </si>
  <si>
    <t>start</t>
  </si>
  <si>
    <t>end</t>
  </si>
  <si>
    <t>Start
(mm/dd/yyyy)</t>
  </si>
  <si>
    <t>Name of Company/Organization</t>
  </si>
  <si>
    <t>RESEARCH PUBLICATION CITED</t>
  </si>
  <si>
    <t>Contribution</t>
  </si>
  <si>
    <t>Name of End user/s</t>
  </si>
  <si>
    <t>No. of Deployment</t>
  </si>
  <si>
    <t>Title of the Project/Consultancy</t>
  </si>
  <si>
    <t>Services  through media</t>
  </si>
  <si>
    <t>CRITERION C - THESIS, DISSERTATION AND MENTORSHIP SERVICES (MAX = 10 POINTS)</t>
  </si>
  <si>
    <t>CRITERION C - THESIS, DISSERTATION AND  MENTORSHIP SERVICES (MAX = 10 POINTS)</t>
  </si>
  <si>
    <t>KRA II - RESEARCH, INNOVATION AND CREATIVE WORK</t>
  </si>
  <si>
    <t>CRITERION C - QUALITY OF EXTENSION SERVICES (MAX = 20 POINTS)</t>
  </si>
  <si>
    <r>
      <t xml:space="preserve">FACULTY PERFORMANCE. </t>
    </r>
    <r>
      <rPr>
        <i/>
        <sz val="10"/>
        <color theme="1"/>
        <rFont val="Arial Narrow"/>
        <family val="2"/>
      </rPr>
      <t>Enter average rating received by the faculty/semester.  For newly appointed faculty from private HEI, LUCs, TESDA/DepEd schools who still decided to proceed with the evaluation, put "0" in semesters with no student and supervisor's evaluation.</t>
    </r>
  </si>
  <si>
    <t>REASON FOR REDUCING THE DIVISOR</t>
  </si>
  <si>
    <r>
      <t xml:space="preserve">NUMBER OF SEMESTERS THAT WILL BE DEDUCTED FROM THE DIVISOR, IF APPLICABLE </t>
    </r>
    <r>
      <rPr>
        <b/>
        <sz val="10"/>
        <color theme="1"/>
        <rFont val="Arial Black"/>
        <family val="2"/>
      </rPr>
      <t>→</t>
    </r>
  </si>
  <si>
    <t>SUPERVISOR'S EVALUATION (40%)</t>
  </si>
  <si>
    <t>STUDENT EVALUATION (60%)</t>
  </si>
  <si>
    <t>Title of Instructional Material</t>
  </si>
  <si>
    <t>Type of Instructional Material</t>
  </si>
  <si>
    <t>Note: Every IM with Multiple Authors should be Accompanied by a Certification using FORM I-B1a</t>
  </si>
  <si>
    <t>ACADEMIC PROGRAMS DEVELOPED/REVISED AND IMPLEMENTED</t>
  </si>
  <si>
    <r>
      <t xml:space="preserve">Name of Academic Degree Program
</t>
    </r>
    <r>
      <rPr>
        <i/>
        <sz val="10"/>
        <rFont val="Arial Narrow"/>
        <family val="2"/>
      </rPr>
      <t>(provide complete name of the program)</t>
    </r>
  </si>
  <si>
    <t>FOR SERVICES RENDERED TO STUDENTS AS:</t>
  </si>
  <si>
    <t>FOR SERVICES RENDERED AS MENTOR</t>
  </si>
  <si>
    <t>Award Received</t>
  </si>
  <si>
    <t>INSTRUCTIONAL MATERIALS DEVELOPED AND APPROVED</t>
  </si>
  <si>
    <t>ACADEMIC PROGRAM DEVELOPED/REVISED AND IMPLEMENTED</t>
  </si>
  <si>
    <t>SERVICES RENDERED AS ADVISER, PANEL OR MENTOR</t>
  </si>
  <si>
    <t>FOR EVERY SCHOLARLY RESEARCH PAPER/EDUCATIONAL OR TECHNICAL ARTICLE AND OTHER OUTPUTS PUBLISHED</t>
  </si>
  <si>
    <t>Note: Every Research Output with Multiple Authors should be accompanied by a Certification using FORM II-A1a</t>
  </si>
  <si>
    <t>LEAD RESEARCHER</t>
  </si>
  <si>
    <t>Reviewer or Equivalent
(if applicable)</t>
  </si>
  <si>
    <t>International Indexing Body
(if applicable)</t>
  </si>
  <si>
    <t>FOR EVERY RESEARCH OUTPUT TRANSLATED INTO PROJECT, POLICY OR PRODUCT AS:</t>
  </si>
  <si>
    <t>FOR EVERY PATENDED INVENTION</t>
  </si>
  <si>
    <t>LOCAL AUTHORS (MAX = 40 POINTS)</t>
  </si>
  <si>
    <t>INTERNATIONAL AUTHORS (MAX = 60 POINTS)</t>
  </si>
  <si>
    <t>FOR EVERY NON-PATENTABLE INVENTION</t>
  </si>
  <si>
    <t>NEW PLANT VARIETY OR ANIMAL BREEDS DEVELOPED/NEW MICROBIAL STRAINS ISOLATED THAT ARE PROPAGATED OR REPRODUCED</t>
  </si>
  <si>
    <t>Name of End User/s</t>
  </si>
  <si>
    <t>Name of Plant Variety, Animal Breed,
or Microbial Strain</t>
  </si>
  <si>
    <t>FOR EVERY CREATIVE WORK CREATED, PERFORMED. PRESENTED, EXHIBITED AND PUBLISHED</t>
  </si>
  <si>
    <t>NEW CREATIVE PERFORMING ARTWORK (e.g. MUSIC, DANCE AND THEATRE)</t>
  </si>
  <si>
    <t>Name of Plant Variety, Animal Breed
or Microbial Strain</t>
  </si>
  <si>
    <t>JURIED OR PEER-REVIEWED DESIGNS (e.g. ARCHITECTURE, ENGINEERING, INDUSTRIAL DESIGN)</t>
  </si>
  <si>
    <t>SCHOLARLY RESEARCHE PAPERS PUBLISHED</t>
  </si>
  <si>
    <t>PATENTED INVENTIONS</t>
  </si>
  <si>
    <t>NON-PATENTABLE INVENTIONS</t>
  </si>
  <si>
    <t xml:space="preserve">2.1  Copyrighted and Utilized Software Products </t>
  </si>
  <si>
    <t>Sole Authorship</t>
  </si>
  <si>
    <t>Co-Authorship</t>
  </si>
  <si>
    <t>Adviser</t>
  </si>
  <si>
    <t>Panel</t>
  </si>
  <si>
    <t>Mentor</t>
  </si>
  <si>
    <t xml:space="preserve">          a.  Sole Developer</t>
  </si>
  <si>
    <t xml:space="preserve">          b.  Co-Developer</t>
  </si>
  <si>
    <t>2.1.2  Updated Software Products</t>
  </si>
  <si>
    <t>New Plant Variety, Animal Breed, New Microbial Strain</t>
  </si>
  <si>
    <t>Faculty role in the forging of partnership</t>
  </si>
  <si>
    <t>TOTAL CONTRIBUTION TO INCOME GENERATION</t>
  </si>
  <si>
    <t>Name of the Commercialized Product,
Funded Project, or Project with Industry</t>
  </si>
  <si>
    <t>FOR SERVICES AS A SHORT-TERM CONSULTANT/EXPERT</t>
  </si>
  <si>
    <t>Name of Community Extension Activity</t>
  </si>
  <si>
    <t>Head</t>
  </si>
  <si>
    <t>LINKAGES, NETWORKING AND PARTNESHIP</t>
  </si>
  <si>
    <t>CONTRIBUTION TO INCOME GENERATION</t>
  </si>
  <si>
    <t>PROFEESIONAL EXPERTISE-BASED SERVICES</t>
  </si>
  <si>
    <t xml:space="preserve">For services rendered as a short-term consultant/expert </t>
  </si>
  <si>
    <t>INSTITUTIONAL RESPONSIBILITY</t>
  </si>
  <si>
    <t>For every hour of training/seminar/workshop conducted as Resource Person/Convenor/ Facilitator / Moderator/Keynote Speaker/Plenary Speaker/Panelist</t>
  </si>
  <si>
    <t>CLIENT SATISFACTION RATING FOR OUTREACH AND EXTENSION ACTIVITIES</t>
  </si>
  <si>
    <t>ADMINISTRATIVE DESIGNATION</t>
  </si>
  <si>
    <t>FOR CURRENT INDIVIDUAL MEMBERSHIP AND ACTIVE ROLE/CONTRIBUTION IN PROFESSIONAL ORGANIZATION, LEARNED/HONOR/SCIENTIFIC SOCIETY</t>
  </si>
  <si>
    <t>MEMBERSHIP AND ROLE/CONTRIBUTION IN ORGANIZATIONS, SCIENTIFIC SOCIETY, ETC.</t>
  </si>
  <si>
    <t>EDUCATIONAL QUALIFICATION (MAX - 40 POINTS)</t>
  </si>
  <si>
    <t>PARTICIPATION IN CONFERENCES, SEMINARS, WORKSHOPS, IMMERSIONS (Max = 10 POINTS)</t>
  </si>
  <si>
    <t>PAPER PRESENTATION IN CENFERENCES (Max = 10 POINTS)</t>
  </si>
  <si>
    <t>AWARDS AND DISTINCTIONS RECEIVED</t>
  </si>
  <si>
    <t>ACADEMIC SERVICE IN HIGHER EDUCATION</t>
  </si>
  <si>
    <t>INDUSTRY SERVICES (NON-ACADEMIC ORGANIZATIONS)</t>
  </si>
  <si>
    <t>CONTRIBUTOR (should be accompanied by a Certification using FORM II-A2a)</t>
  </si>
  <si>
    <t xml:space="preserve"> Note: should be accompanied by a Certification using FORM II-B1a</t>
  </si>
  <si>
    <t xml:space="preserve"> Note: should be accompanied by a Certification using FORM II-B1b</t>
  </si>
  <si>
    <t>3.1  Local (MAX = 40 POINTS)</t>
  </si>
  <si>
    <t>3.2  International (MAX = 60 POINTS)</t>
  </si>
  <si>
    <t>ASSOCIATE PROFESSOR III</t>
  </si>
  <si>
    <t>No. of Sub-Rank Increment based on Reclassified Rank</t>
  </si>
  <si>
    <t>No. of Sub-Rank Increment based on Base Rank</t>
  </si>
  <si>
    <t>Initial Reclassified Rank (first computation)</t>
  </si>
  <si>
    <t>Reclassified Rank (recomputation)</t>
  </si>
  <si>
    <t>COLLEGE/UNIV PROFESSOR</t>
  </si>
  <si>
    <t>sub-rank</t>
  </si>
  <si>
    <t>FOR EVERY INSTRUCTIONAL MATERIAL DEVELOPED AND APPROVED FOR USE</t>
  </si>
  <si>
    <t>SOLE/CO-DEVELOPER</t>
  </si>
  <si>
    <t>REMARKS
1st Semester</t>
  </si>
  <si>
    <t>REMARKS
2nd Semester</t>
  </si>
  <si>
    <t>CREATIVE WORKS PERFORMED, EXHIBITED, DESIGNED &amp; PUBLISHED</t>
  </si>
  <si>
    <t>1ST SEMESTER</t>
  </si>
  <si>
    <t>2ND SEMESTER</t>
  </si>
  <si>
    <t>Year/s Citation Published</t>
  </si>
  <si>
    <t>Coverage Period
(mm/dd/yyyy to mm/dd/yyyy)</t>
  </si>
  <si>
    <t>Asst. Prof. (I-IV)</t>
  </si>
  <si>
    <t>Assoc. Prof. (I-V)</t>
  </si>
  <si>
    <t>Col./Univ. Prof.</t>
  </si>
  <si>
    <t>No. of Increment based on Reclassified Rank</t>
  </si>
  <si>
    <t>No. of Increment based on Base Rank</t>
  </si>
  <si>
    <t>Qualified for Auto. 1-Sub Rank (for Awards)</t>
  </si>
  <si>
    <t>Final Recommended Faculty Rank</t>
  </si>
  <si>
    <r>
      <t xml:space="preserve">Criterion A – </t>
    </r>
    <r>
      <rPr>
        <b/>
        <sz val="10"/>
        <color theme="1"/>
        <rFont val="Arial Narrow"/>
        <family val="2"/>
      </rPr>
      <t>Teaching Effectiveness</t>
    </r>
    <r>
      <rPr>
        <sz val="10"/>
        <color theme="1"/>
        <rFont val="Arial Narrow"/>
        <family val="2"/>
      </rPr>
      <t xml:space="preserve"> (60 points)</t>
    </r>
  </si>
  <si>
    <r>
      <t xml:space="preserve">Criterion B – </t>
    </r>
    <r>
      <rPr>
        <b/>
        <sz val="10"/>
        <color theme="1"/>
        <rFont val="Arial Narrow"/>
        <family val="2"/>
      </rPr>
      <t>Curriculum and/or Instructional Materials Developed</t>
    </r>
    <r>
      <rPr>
        <sz val="10"/>
        <color theme="1"/>
        <rFont val="Arial Narrow"/>
        <family val="2"/>
      </rPr>
      <t xml:space="preserve"> (30 points)</t>
    </r>
  </si>
  <si>
    <r>
      <t xml:space="preserve">Criterion C – </t>
    </r>
    <r>
      <rPr>
        <b/>
        <sz val="10"/>
        <color theme="1"/>
        <rFont val="Arial Narrow"/>
        <family val="2"/>
      </rPr>
      <t>Special Proj., Capstone Proj., Thesis, Dissertation &amp; Mentorship Services</t>
    </r>
    <r>
      <rPr>
        <sz val="10"/>
        <color theme="1"/>
        <rFont val="Arial Narrow"/>
        <family val="2"/>
      </rPr>
      <t xml:space="preserve"> (10 points)</t>
    </r>
  </si>
  <si>
    <r>
      <t>Criterion A –</t>
    </r>
    <r>
      <rPr>
        <b/>
        <sz val="10"/>
        <color theme="1"/>
        <rFont val="Arial Narrow"/>
        <family val="2"/>
      </rPr>
      <t xml:space="preserve"> Research Outputs Published</t>
    </r>
    <r>
      <rPr>
        <sz val="10"/>
        <color theme="1"/>
        <rFont val="Arial Narrow"/>
        <family val="2"/>
      </rPr>
      <t xml:space="preserve"> (100 points)</t>
    </r>
  </si>
  <si>
    <r>
      <t xml:space="preserve">Criterion B – </t>
    </r>
    <r>
      <rPr>
        <b/>
        <sz val="10"/>
        <color theme="1"/>
        <rFont val="Arial Narrow"/>
        <family val="2"/>
      </rPr>
      <t>Inventions</t>
    </r>
    <r>
      <rPr>
        <sz val="10"/>
        <color theme="1"/>
        <rFont val="Arial Narrow"/>
        <family val="2"/>
      </rPr>
      <t xml:space="preserve"> (100 points)</t>
    </r>
  </si>
  <si>
    <r>
      <rPr>
        <sz val="10"/>
        <color theme="1"/>
        <rFont val="Arial Narrow"/>
        <family val="2"/>
      </rPr>
      <t xml:space="preserve">Criterion C – </t>
    </r>
    <r>
      <rPr>
        <b/>
        <sz val="10"/>
        <color theme="1"/>
        <rFont val="Arial Narrow"/>
        <family val="2"/>
      </rPr>
      <t>Creative Works</t>
    </r>
    <r>
      <rPr>
        <sz val="10"/>
        <color theme="1"/>
        <rFont val="Arial Narrow"/>
        <family val="2"/>
      </rPr>
      <t xml:space="preserve"> (100 points)</t>
    </r>
  </si>
  <si>
    <r>
      <t xml:space="preserve">Criterion A – </t>
    </r>
    <r>
      <rPr>
        <b/>
        <sz val="10"/>
        <color theme="1"/>
        <rFont val="Arial Narrow"/>
        <family val="2"/>
      </rPr>
      <t xml:space="preserve">Service to the Institution </t>
    </r>
    <r>
      <rPr>
        <sz val="10"/>
        <color theme="1"/>
        <rFont val="Arial Narrow"/>
        <family val="2"/>
      </rPr>
      <t>(30 points)</t>
    </r>
  </si>
  <si>
    <r>
      <t xml:space="preserve">Criterion B – </t>
    </r>
    <r>
      <rPr>
        <b/>
        <sz val="10"/>
        <color theme="1"/>
        <rFont val="Arial Narrow"/>
        <family val="2"/>
      </rPr>
      <t>Service to the Community</t>
    </r>
    <r>
      <rPr>
        <sz val="10"/>
        <color theme="1"/>
        <rFont val="Arial Narrow"/>
        <family val="2"/>
      </rPr>
      <t xml:space="preserve"> (50 points)</t>
    </r>
  </si>
  <si>
    <r>
      <t xml:space="preserve">Criterion C – </t>
    </r>
    <r>
      <rPr>
        <b/>
        <sz val="10"/>
        <color theme="1"/>
        <rFont val="Arial Narrow"/>
        <family val="2"/>
      </rPr>
      <t>Quality of Extension Service</t>
    </r>
    <r>
      <rPr>
        <sz val="10"/>
        <color theme="1"/>
        <rFont val="Arial Narrow"/>
        <family val="2"/>
      </rPr>
      <t xml:space="preserve"> (20 points)</t>
    </r>
  </si>
  <si>
    <r>
      <t xml:space="preserve">Criterion D – </t>
    </r>
    <r>
      <rPr>
        <b/>
        <sz val="10"/>
        <color theme="1"/>
        <rFont val="Arial Narrow"/>
        <family val="2"/>
      </rPr>
      <t>Bonus Criterion</t>
    </r>
    <r>
      <rPr>
        <sz val="10"/>
        <color theme="1"/>
        <rFont val="Arial Narrow"/>
        <family val="2"/>
      </rPr>
      <t xml:space="preserve"> (20 points)</t>
    </r>
  </si>
  <si>
    <r>
      <t xml:space="preserve">Criterion A – </t>
    </r>
    <r>
      <rPr>
        <b/>
        <sz val="10"/>
        <color theme="1"/>
        <rFont val="Arial Narrow"/>
        <family val="2"/>
      </rPr>
      <t xml:space="preserve">Involvement in Professional Organization </t>
    </r>
    <r>
      <rPr>
        <sz val="10"/>
        <color theme="1"/>
        <rFont val="Arial Narrow"/>
        <family val="2"/>
      </rPr>
      <t>(20 points)</t>
    </r>
  </si>
  <si>
    <r>
      <t xml:space="preserve">Criterion B – </t>
    </r>
    <r>
      <rPr>
        <b/>
        <sz val="10"/>
        <color theme="1"/>
        <rFont val="Arial Narrow"/>
        <family val="2"/>
      </rPr>
      <t xml:space="preserve">Continuing Development </t>
    </r>
    <r>
      <rPr>
        <sz val="10"/>
        <color theme="1"/>
        <rFont val="Arial Narrow"/>
        <family val="2"/>
      </rPr>
      <t>(60 points)</t>
    </r>
  </si>
  <si>
    <r>
      <t xml:space="preserve">Criterion C – </t>
    </r>
    <r>
      <rPr>
        <b/>
        <sz val="10"/>
        <color theme="1"/>
        <rFont val="Arial Narrow"/>
        <family val="2"/>
      </rPr>
      <t>Awards and Recognition</t>
    </r>
    <r>
      <rPr>
        <sz val="10"/>
        <color theme="1"/>
        <rFont val="Arial Narrow"/>
        <family val="2"/>
      </rPr>
      <t xml:space="preserve"> (20 points)</t>
    </r>
  </si>
  <si>
    <t>Name and Signature of IEC Chair</t>
  </si>
  <si>
    <t>Name and Signature of IEC Member</t>
  </si>
  <si>
    <t>Name and Signature of Faculty</t>
  </si>
  <si>
    <t>Date</t>
  </si>
  <si>
    <t>Acknowledgment:</t>
  </si>
  <si>
    <t>Name &amp; Signature of REC/EAC/CC Member</t>
  </si>
  <si>
    <t>Name &amp; Signature of REC/EAC/CC Chair</t>
  </si>
  <si>
    <t>VALIDATED BY:</t>
  </si>
  <si>
    <t>EVALUATED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</si>
</sst>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m/d/yyyy;@"/>
    <numFmt numFmtId="165" formatCode="mm/dd/yyyy;@"/>
    <numFmt numFmtId="166" formatCode="#,##0.00_ ;\-#,##0.00\ "/>
    <numFmt numFmtId="167" formatCode="#,##0_ ;\-#,##0\ "/>
  </numFmts>
  <fonts count="58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rgb="FFFF0000"/>
      <name val="Arial Narrow"/>
      <family val="2"/>
    </font>
    <font>
      <sz val="11"/>
      <name val="Arial Narrow"/>
      <family val="2"/>
    </font>
    <font>
      <sz val="11"/>
      <color rgb="FFFF0000"/>
      <name val="Arial Narrow"/>
      <family val="2"/>
    </font>
    <font>
      <b/>
      <sz val="1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u/>
      <sz val="11"/>
      <color theme="10"/>
      <name val="Calibri"/>
      <family val="2"/>
      <scheme val="minor"/>
    </font>
    <font>
      <sz val="11"/>
      <color theme="4" tint="-0.249977111117893"/>
      <name val="Arial Narrow"/>
      <family val="2"/>
    </font>
    <font>
      <b/>
      <sz val="11"/>
      <color theme="4" tint="-0.249977111117893"/>
      <name val="Arial Narrow"/>
      <family val="2"/>
    </font>
    <font>
      <b/>
      <sz val="14"/>
      <name val="Arial Narrow"/>
      <family val="2"/>
    </font>
    <font>
      <sz val="10"/>
      <color rgb="FFFF0000"/>
      <name val="Arial Narrow"/>
      <family val="2"/>
    </font>
    <font>
      <b/>
      <sz val="14"/>
      <color rgb="FFFF0000"/>
      <name val="Arial Narrow"/>
      <family val="2"/>
    </font>
    <font>
      <sz val="10"/>
      <color theme="1"/>
      <name val="Arial Narrow"/>
      <family val="2"/>
    </font>
    <font>
      <b/>
      <sz val="14"/>
      <color theme="4" tint="-0.249977111117893"/>
      <name val="Arial Narrow"/>
      <family val="2"/>
    </font>
    <font>
      <b/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sz val="11"/>
      <color theme="1" tint="0.499984740745262"/>
      <name val="Arial Narrow"/>
      <family val="2"/>
    </font>
    <font>
      <b/>
      <sz val="11"/>
      <name val="Arial"/>
      <family val="2"/>
    </font>
    <font>
      <i/>
      <sz val="10"/>
      <name val="Arial Narrow"/>
      <family val="2"/>
    </font>
    <font>
      <b/>
      <sz val="12"/>
      <name val="Arial Narrow"/>
      <family val="2"/>
    </font>
    <font>
      <sz val="10"/>
      <color theme="1" tint="0.499984740745262"/>
      <name val="Arial Narrow"/>
      <family val="2"/>
    </font>
    <font>
      <sz val="10"/>
      <color theme="5" tint="-0.249977111117893"/>
      <name val="Arial Narrow"/>
      <family val="2"/>
    </font>
    <font>
      <b/>
      <sz val="10"/>
      <color theme="9" tint="-0.249977111117893"/>
      <name val="Arial Narrow"/>
      <family val="2"/>
    </font>
    <font>
      <sz val="10"/>
      <color rgb="FF0070C0"/>
      <name val="Arial Narrow"/>
      <family val="2"/>
    </font>
    <font>
      <b/>
      <sz val="10"/>
      <color theme="4" tint="-0.249977111117893"/>
      <name val="Arial Narrow"/>
      <family val="2"/>
    </font>
    <font>
      <sz val="10"/>
      <color theme="4" tint="-0.249977111117893"/>
      <name val="Arial Narrow"/>
      <family val="2"/>
    </font>
    <font>
      <sz val="10"/>
      <color rgb="FF00B050"/>
      <name val="Arial Narrow"/>
      <family val="2"/>
    </font>
    <font>
      <u/>
      <sz val="10"/>
      <color theme="1"/>
      <name val="Arial Narrow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sz val="12"/>
      <color rgb="FFC00000"/>
      <name val="Arial Narrow"/>
      <family val="2"/>
    </font>
    <font>
      <sz val="10"/>
      <color rgb="FFC00000"/>
      <name val="Arial Narrow"/>
      <family val="2"/>
    </font>
    <font>
      <b/>
      <sz val="10"/>
      <color rgb="FFC00000"/>
      <name val="Arial Narrow"/>
      <family val="2"/>
    </font>
    <font>
      <sz val="11"/>
      <color rgb="FFC00000"/>
      <name val="Arial Narrow"/>
      <family val="2"/>
    </font>
    <font>
      <b/>
      <sz val="11"/>
      <color rgb="FFC00000"/>
      <name val="Arial Narrow"/>
      <family val="2"/>
    </font>
    <font>
      <b/>
      <sz val="10"/>
      <color rgb="FFFF0000"/>
      <name val="Arial Narrow"/>
      <family val="2"/>
    </font>
    <font>
      <sz val="12"/>
      <name val="Arial"/>
      <family val="2"/>
    </font>
    <font>
      <sz val="11"/>
      <color theme="0" tint="-0.499984740745262"/>
      <name val="Arial Narrow"/>
      <family val="2"/>
    </font>
    <font>
      <sz val="12"/>
      <color theme="1"/>
      <name val="Arial Narrow"/>
      <family val="2"/>
    </font>
    <font>
      <u/>
      <sz val="10"/>
      <name val="Arial Narrow"/>
      <family val="2"/>
    </font>
    <font>
      <sz val="10"/>
      <color theme="3" tint="0.499984740745262"/>
      <name val="Arial Narrow"/>
      <family val="2"/>
    </font>
    <font>
      <b/>
      <sz val="10"/>
      <color theme="1"/>
      <name val="Arial Black"/>
      <family val="2"/>
    </font>
    <font>
      <b/>
      <i/>
      <sz val="10"/>
      <name val="Arial Narrow"/>
      <family val="2"/>
    </font>
    <font>
      <sz val="14"/>
      <name val="Arial Narrow"/>
      <family val="2"/>
    </font>
    <font>
      <sz val="12"/>
      <color rgb="FFC00000"/>
      <name val="Arial Narrow"/>
      <family val="2"/>
    </font>
    <font>
      <b/>
      <sz val="14"/>
      <color rgb="FFC00000"/>
      <name val="Arial Narrow"/>
      <family val="2"/>
    </font>
    <font>
      <sz val="14"/>
      <color rgb="FFC00000"/>
      <name val="Arial Narrow"/>
      <family val="2"/>
    </font>
    <font>
      <sz val="14"/>
      <color rgb="FFFF0000"/>
      <name val="Arial Narrow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0.14999847407452621"/>
        <bgColor indexed="64"/>
      </patternFill>
    </fill>
  </fills>
  <borders count="1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2658">
    <xf numFmtId="0" fontId="0" fillId="0" borderId="0" xfId="0" applyFont="1" applyAlignment="1"/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6" fillId="0" borderId="0" xfId="0" applyFont="1" applyAlignment="1"/>
    <xf numFmtId="0" fontId="4" fillId="0" borderId="0" xfId="0" applyFont="1" applyFill="1" applyAlignment="1">
      <alignment vertical="top"/>
    </xf>
    <xf numFmtId="0" fontId="4" fillId="0" borderId="0" xfId="0" applyFont="1" applyFill="1" applyAlignment="1"/>
    <xf numFmtId="0" fontId="5" fillId="0" borderId="1" xfId="0" applyFont="1" applyFill="1" applyBorder="1" applyAlignment="1">
      <alignment vertical="top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6" fillId="0" borderId="0" xfId="0" applyFont="1" applyFill="1" applyAlignment="1">
      <alignment vertical="top"/>
    </xf>
    <xf numFmtId="0" fontId="6" fillId="0" borderId="0" xfId="0" applyFont="1" applyFill="1" applyAlignment="1"/>
    <xf numFmtId="0" fontId="8" fillId="0" borderId="1" xfId="0" applyFont="1" applyBorder="1" applyAlignment="1">
      <alignment vertical="top"/>
    </xf>
    <xf numFmtId="0" fontId="8" fillId="0" borderId="0" xfId="0" applyFont="1" applyAlignment="1" applyProtection="1">
      <alignment vertical="top"/>
      <protection locked="0"/>
    </xf>
    <xf numFmtId="0" fontId="8" fillId="0" borderId="1" xfId="0" applyFont="1" applyBorder="1" applyAlignment="1" applyProtection="1">
      <alignment vertical="top"/>
      <protection locked="0"/>
    </xf>
    <xf numFmtId="0" fontId="10" fillId="0" borderId="0" xfId="0" applyFont="1" applyAlignment="1" applyProtection="1">
      <alignment vertical="top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 vertical="top"/>
      <protection locked="0"/>
    </xf>
    <xf numFmtId="0" fontId="5" fillId="0" borderId="1" xfId="0" applyFont="1" applyFill="1" applyBorder="1" applyAlignment="1">
      <alignment vertical="center"/>
    </xf>
    <xf numFmtId="0" fontId="4" fillId="0" borderId="77" xfId="0" applyFont="1" applyBorder="1" applyAlignment="1">
      <alignment vertical="top"/>
    </xf>
    <xf numFmtId="0" fontId="5" fillId="0" borderId="70" xfId="0" applyFont="1" applyBorder="1" applyAlignment="1">
      <alignment horizontal="center" vertical="center" wrapText="1"/>
    </xf>
    <xf numFmtId="0" fontId="4" fillId="0" borderId="71" xfId="0" applyFont="1" applyBorder="1" applyAlignment="1">
      <alignment vertical="top"/>
    </xf>
    <xf numFmtId="2" fontId="14" fillId="0" borderId="34" xfId="0" applyNumberFormat="1" applyFont="1" applyBorder="1" applyAlignment="1">
      <alignment vertical="top"/>
    </xf>
    <xf numFmtId="2" fontId="14" fillId="0" borderId="71" xfId="0" applyNumberFormat="1" applyFont="1" applyBorder="1" applyAlignment="1">
      <alignment vertical="top"/>
    </xf>
    <xf numFmtId="2" fontId="14" fillId="0" borderId="35" xfId="0" applyNumberFormat="1" applyFont="1" applyBorder="1" applyAlignment="1">
      <alignment vertical="top"/>
    </xf>
    <xf numFmtId="2" fontId="14" fillId="0" borderId="72" xfId="0" applyNumberFormat="1" applyFont="1" applyBorder="1" applyAlignment="1">
      <alignment vertical="top"/>
    </xf>
    <xf numFmtId="0" fontId="5" fillId="0" borderId="19" xfId="0" applyFont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quotePrefix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5" fillId="0" borderId="1" xfId="0" applyFont="1" applyFill="1" applyBorder="1" applyAlignment="1">
      <alignment horizontal="left" vertical="top"/>
    </xf>
    <xf numFmtId="2" fontId="9" fillId="0" borderId="1" xfId="0" applyNumberFormat="1" applyFont="1" applyFill="1" applyBorder="1" applyAlignment="1">
      <alignment horizontal="center" vertical="top"/>
    </xf>
    <xf numFmtId="1" fontId="5" fillId="0" borderId="1" xfId="0" applyNumberFormat="1" applyFont="1" applyFill="1" applyBorder="1" applyAlignment="1">
      <alignment vertical="top"/>
    </xf>
    <xf numFmtId="2" fontId="8" fillId="0" borderId="1" xfId="0" applyNumberFormat="1" applyFont="1" applyBorder="1" applyAlignment="1">
      <alignment vertical="top"/>
    </xf>
    <xf numFmtId="2" fontId="8" fillId="0" borderId="1" xfId="0" applyNumberFormat="1" applyFont="1" applyBorder="1" applyAlignment="1">
      <alignment vertical="center"/>
    </xf>
    <xf numFmtId="0" fontId="8" fillId="0" borderId="1" xfId="0" applyFont="1" applyBorder="1" applyAlignment="1"/>
    <xf numFmtId="2" fontId="1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vertical="top"/>
    </xf>
    <xf numFmtId="0" fontId="10" fillId="0" borderId="1" xfId="0" applyFont="1" applyBorder="1" applyAlignment="1" applyProtection="1">
      <alignment vertical="top"/>
    </xf>
    <xf numFmtId="0" fontId="8" fillId="0" borderId="9" xfId="0" applyFont="1" applyBorder="1" applyAlignment="1" applyProtection="1">
      <alignment horizontal="center" vertical="center" wrapText="1"/>
    </xf>
    <xf numFmtId="0" fontId="12" fillId="0" borderId="9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protection locked="0"/>
    </xf>
    <xf numFmtId="0" fontId="5" fillId="0" borderId="0" xfId="0" applyFont="1" applyAlignment="1">
      <alignment vertical="center" wrapText="1"/>
    </xf>
    <xf numFmtId="0" fontId="10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 applyProtection="1">
      <alignment horizontal="center" vertical="top" wrapText="1"/>
    </xf>
    <xf numFmtId="0" fontId="8" fillId="0" borderId="10" xfId="0" applyFont="1" applyBorder="1" applyAlignment="1" applyProtection="1">
      <alignment horizontal="center" vertical="center" wrapText="1"/>
    </xf>
    <xf numFmtId="0" fontId="10" fillId="0" borderId="56" xfId="0" applyFont="1" applyFill="1" applyBorder="1" applyAlignment="1" applyProtection="1">
      <alignment horizontal="center" vertical="top" wrapText="1"/>
    </xf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vertical="top"/>
    </xf>
    <xf numFmtId="0" fontId="4" fillId="0" borderId="1" xfId="0" applyFont="1" applyBorder="1" applyAlignment="1" applyProtection="1">
      <alignment vertical="top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30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vertical="top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top"/>
    </xf>
    <xf numFmtId="0" fontId="7" fillId="0" borderId="1" xfId="0" applyFont="1" applyBorder="1" applyAlignment="1" applyProtection="1">
      <alignment vertical="top"/>
    </xf>
    <xf numFmtId="0" fontId="4" fillId="0" borderId="1" xfId="0" applyFont="1" applyBorder="1" applyAlignment="1" applyProtection="1">
      <alignment horizontal="center" vertical="top"/>
    </xf>
    <xf numFmtId="0" fontId="4" fillId="0" borderId="19" xfId="0" quotePrefix="1" applyFont="1" applyBorder="1" applyAlignment="1" applyProtection="1">
      <alignment vertical="center"/>
    </xf>
    <xf numFmtId="0" fontId="4" fillId="0" borderId="20" xfId="0" applyFont="1" applyBorder="1" applyAlignment="1" applyProtection="1">
      <alignment vertical="center"/>
    </xf>
    <xf numFmtId="0" fontId="4" fillId="0" borderId="48" xfId="0" applyFont="1" applyBorder="1" applyAlignment="1" applyProtection="1">
      <alignment horizontal="center" vertical="center"/>
    </xf>
    <xf numFmtId="0" fontId="10" fillId="0" borderId="9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5" fillId="0" borderId="70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61" xfId="0" quotePrefix="1" applyFont="1" applyBorder="1" applyAlignment="1" applyProtection="1">
      <alignment vertical="top"/>
    </xf>
    <xf numFmtId="0" fontId="5" fillId="0" borderId="52" xfId="0" quotePrefix="1" applyFont="1" applyBorder="1" applyAlignment="1" applyProtection="1">
      <alignment vertical="top"/>
    </xf>
    <xf numFmtId="0" fontId="5" fillId="0" borderId="52" xfId="0" applyFont="1" applyBorder="1" applyAlignment="1" applyProtection="1">
      <alignment vertical="top"/>
    </xf>
    <xf numFmtId="0" fontId="4" fillId="0" borderId="52" xfId="0" applyFont="1" applyBorder="1" applyAlignment="1" applyProtection="1">
      <alignment vertical="top"/>
    </xf>
    <xf numFmtId="0" fontId="4" fillId="0" borderId="52" xfId="0" applyFont="1" applyBorder="1" applyAlignment="1" applyProtection="1">
      <alignment horizontal="center" vertical="top"/>
    </xf>
    <xf numFmtId="1" fontId="5" fillId="0" borderId="13" xfId="0" applyNumberFormat="1" applyFont="1" applyBorder="1" applyAlignment="1" applyProtection="1">
      <alignment horizontal="center" vertical="top"/>
    </xf>
    <xf numFmtId="0" fontId="5" fillId="0" borderId="41" xfId="0" quotePrefix="1" applyFont="1" applyBorder="1" applyAlignment="1" applyProtection="1">
      <alignment vertical="top"/>
    </xf>
    <xf numFmtId="0" fontId="5" fillId="0" borderId="7" xfId="0" quotePrefix="1" applyFont="1" applyBorder="1" applyAlignment="1" applyProtection="1">
      <alignment vertical="top"/>
    </xf>
    <xf numFmtId="0" fontId="5" fillId="0" borderId="7" xfId="0" applyFont="1" applyBorder="1" applyAlignment="1" applyProtection="1">
      <alignment vertical="top"/>
    </xf>
    <xf numFmtId="0" fontId="4" fillId="0" borderId="7" xfId="0" applyFont="1" applyBorder="1" applyAlignment="1" applyProtection="1">
      <alignment vertical="top"/>
    </xf>
    <xf numFmtId="0" fontId="4" fillId="0" borderId="7" xfId="0" applyFont="1" applyBorder="1" applyAlignment="1" applyProtection="1">
      <alignment horizontal="center" vertical="top"/>
    </xf>
    <xf numFmtId="1" fontId="5" fillId="0" borderId="15" xfId="0" applyNumberFormat="1" applyFont="1" applyBorder="1" applyAlignment="1" applyProtection="1">
      <alignment horizontal="center" vertical="top"/>
    </xf>
    <xf numFmtId="0" fontId="5" fillId="0" borderId="41" xfId="0" quotePrefix="1" applyFont="1" applyBorder="1" applyAlignment="1" applyProtection="1">
      <alignment horizontal="left" vertical="top"/>
    </xf>
    <xf numFmtId="0" fontId="4" fillId="0" borderId="1" xfId="0" applyFont="1" applyFill="1" applyBorder="1" applyAlignment="1" applyProtection="1">
      <alignment vertical="top"/>
    </xf>
    <xf numFmtId="0" fontId="5" fillId="0" borderId="53" xfId="0" applyFont="1" applyBorder="1" applyAlignment="1" applyProtection="1">
      <alignment vertical="top"/>
    </xf>
    <xf numFmtId="0" fontId="4" fillId="0" borderId="53" xfId="0" applyFont="1" applyBorder="1" applyAlignment="1" applyProtection="1">
      <alignment vertical="top"/>
    </xf>
    <xf numFmtId="0" fontId="5" fillId="0" borderId="59" xfId="0" quotePrefix="1" applyFont="1" applyBorder="1" applyAlignment="1" applyProtection="1">
      <alignment vertical="top"/>
    </xf>
    <xf numFmtId="0" fontId="5" fillId="0" borderId="53" xfId="0" quotePrefix="1" applyFont="1" applyBorder="1" applyAlignment="1" applyProtection="1">
      <alignment vertical="top"/>
    </xf>
    <xf numFmtId="0" fontId="5" fillId="0" borderId="53" xfId="0" applyFont="1" applyBorder="1" applyAlignment="1" applyProtection="1"/>
    <xf numFmtId="0" fontId="4" fillId="0" borderId="53" xfId="0" applyFont="1" applyBorder="1" applyAlignment="1" applyProtection="1"/>
    <xf numFmtId="0" fontId="4" fillId="0" borderId="0" xfId="0" applyFont="1" applyAlignment="1" applyProtection="1"/>
    <xf numFmtId="0" fontId="4" fillId="0" borderId="77" xfId="0" applyFont="1" applyBorder="1" applyAlignment="1" applyProtection="1"/>
    <xf numFmtId="0" fontId="4" fillId="0" borderId="19" xfId="0" applyFont="1" applyBorder="1" applyAlignment="1" applyProtection="1">
      <alignment vertical="top"/>
    </xf>
    <xf numFmtId="0" fontId="4" fillId="0" borderId="20" xfId="0" applyFont="1" applyBorder="1" applyAlignment="1" applyProtection="1">
      <alignment vertical="top"/>
    </xf>
    <xf numFmtId="0" fontId="4" fillId="0" borderId="20" xfId="0" applyFont="1" applyBorder="1" applyAlignment="1" applyProtection="1"/>
    <xf numFmtId="1" fontId="4" fillId="0" borderId="10" xfId="0" applyNumberFormat="1" applyFont="1" applyBorder="1" applyAlignment="1" applyProtection="1">
      <alignment horizontal="center"/>
    </xf>
    <xf numFmtId="1" fontId="4" fillId="0" borderId="10" xfId="0" applyNumberFormat="1" applyFont="1" applyBorder="1" applyAlignment="1" applyProtection="1">
      <alignment horizontal="center" vertical="center" wrapText="1"/>
    </xf>
    <xf numFmtId="0" fontId="4" fillId="0" borderId="77" xfId="0" applyFont="1" applyBorder="1" applyAlignment="1" applyProtection="1">
      <alignment vertical="center"/>
    </xf>
    <xf numFmtId="0" fontId="4" fillId="0" borderId="40" xfId="0" quotePrefix="1" applyFont="1" applyBorder="1" applyAlignment="1" applyProtection="1">
      <alignment vertical="center"/>
    </xf>
    <xf numFmtId="0" fontId="5" fillId="0" borderId="64" xfId="0" quotePrefix="1" applyFont="1" applyBorder="1" applyAlignment="1" applyProtection="1">
      <alignment vertical="center"/>
    </xf>
    <xf numFmtId="0" fontId="5" fillId="0" borderId="64" xfId="0" applyFont="1" applyBorder="1" applyAlignment="1" applyProtection="1">
      <alignment vertical="center"/>
    </xf>
    <xf numFmtId="0" fontId="4" fillId="0" borderId="64" xfId="0" applyFont="1" applyBorder="1" applyAlignment="1" applyProtection="1">
      <alignment vertical="center"/>
    </xf>
    <xf numFmtId="0" fontId="4" fillId="0" borderId="37" xfId="0" applyFont="1" applyBorder="1" applyAlignment="1" applyProtection="1">
      <alignment horizontal="center" vertical="center"/>
    </xf>
    <xf numFmtId="1" fontId="4" fillId="0" borderId="28" xfId="0" applyNumberFormat="1" applyFont="1" applyBorder="1" applyAlignment="1" applyProtection="1">
      <alignment horizontal="center" vertical="center" wrapText="1"/>
    </xf>
    <xf numFmtId="0" fontId="4" fillId="0" borderId="41" xfId="0" quotePrefix="1" applyFont="1" applyBorder="1" applyAlignment="1" applyProtection="1">
      <alignment vertical="center"/>
    </xf>
    <xf numFmtId="0" fontId="5" fillId="0" borderId="7" xfId="0" quotePrefix="1" applyFont="1" applyBorder="1" applyAlignment="1" applyProtection="1">
      <alignment vertical="center"/>
    </xf>
    <xf numFmtId="0" fontId="5" fillId="0" borderId="7" xfId="0" applyFont="1" applyBorder="1" applyAlignment="1" applyProtection="1">
      <alignment vertical="center"/>
    </xf>
    <xf numFmtId="0" fontId="4" fillId="0" borderId="7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horizontal="center" vertical="center"/>
    </xf>
    <xf numFmtId="1" fontId="4" fillId="0" borderId="15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4" fillId="0" borderId="42" xfId="0" quotePrefix="1" applyFont="1" applyBorder="1" applyAlignment="1" applyProtection="1">
      <alignment vertical="center"/>
    </xf>
    <xf numFmtId="0" fontId="5" fillId="0" borderId="43" xfId="0" quotePrefix="1" applyFont="1" applyBorder="1" applyAlignment="1" applyProtection="1">
      <alignment vertical="center"/>
    </xf>
    <xf numFmtId="0" fontId="4" fillId="0" borderId="43" xfId="0" applyFont="1" applyBorder="1" applyAlignment="1" applyProtection="1">
      <alignment vertical="center"/>
    </xf>
    <xf numFmtId="0" fontId="4" fillId="0" borderId="39" xfId="0" applyFont="1" applyBorder="1" applyAlignment="1" applyProtection="1">
      <alignment horizontal="center" vertical="center"/>
    </xf>
    <xf numFmtId="2" fontId="4" fillId="3" borderId="10" xfId="0" applyNumberFormat="1" applyFont="1" applyFill="1" applyBorder="1" applyAlignment="1" applyProtection="1">
      <alignment horizontal="center" vertical="top"/>
    </xf>
    <xf numFmtId="0" fontId="9" fillId="0" borderId="1" xfId="0" applyFont="1" applyBorder="1" applyAlignment="1" applyProtection="1">
      <alignment vertical="top"/>
    </xf>
    <xf numFmtId="0" fontId="15" fillId="0" borderId="0" xfId="0" applyFont="1" applyAlignment="1" applyProtection="1"/>
    <xf numFmtId="0" fontId="4" fillId="0" borderId="20" xfId="0" applyFont="1" applyBorder="1" applyAlignment="1" applyProtection="1">
      <alignment horizontal="center" vertical="center"/>
    </xf>
    <xf numFmtId="0" fontId="4" fillId="0" borderId="61" xfId="0" quotePrefix="1" applyFont="1" applyBorder="1" applyAlignment="1" applyProtection="1">
      <alignment vertical="top"/>
    </xf>
    <xf numFmtId="0" fontId="4" fillId="0" borderId="52" xfId="0" quotePrefix="1" applyFont="1" applyBorder="1" applyAlignment="1" applyProtection="1">
      <alignment vertical="top"/>
    </xf>
    <xf numFmtId="0" fontId="5" fillId="0" borderId="56" xfId="0" quotePrefix="1" applyFont="1" applyBorder="1" applyAlignment="1" applyProtection="1">
      <alignment vertical="top"/>
    </xf>
    <xf numFmtId="0" fontId="5" fillId="0" borderId="1" xfId="0" applyFont="1" applyBorder="1" applyAlignment="1" applyProtection="1">
      <alignment vertical="top"/>
    </xf>
    <xf numFmtId="0" fontId="5" fillId="0" borderId="61" xfId="0" quotePrefix="1" applyFont="1" applyBorder="1" applyAlignment="1" applyProtection="1">
      <alignment horizontal="left" vertical="top"/>
    </xf>
    <xf numFmtId="0" fontId="5" fillId="0" borderId="42" xfId="0" quotePrefix="1" applyFont="1" applyBorder="1" applyAlignment="1" applyProtection="1">
      <alignment horizontal="left" vertical="top"/>
    </xf>
    <xf numFmtId="0" fontId="4" fillId="0" borderId="43" xfId="0" applyFont="1" applyBorder="1" applyAlignment="1" applyProtection="1">
      <alignment vertical="top"/>
    </xf>
    <xf numFmtId="0" fontId="5" fillId="0" borderId="43" xfId="0" applyFont="1" applyBorder="1" applyAlignment="1" applyProtection="1">
      <alignment vertical="top"/>
    </xf>
    <xf numFmtId="0" fontId="4" fillId="0" borderId="43" xfId="0" applyFont="1" applyBorder="1" applyAlignment="1" applyProtection="1">
      <alignment horizontal="center" vertical="top"/>
    </xf>
    <xf numFmtId="0" fontId="7" fillId="0" borderId="11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28" xfId="0" applyFont="1" applyBorder="1" applyAlignment="1" applyProtection="1">
      <alignment horizontal="center" vertical="center"/>
    </xf>
    <xf numFmtId="0" fontId="5" fillId="0" borderId="52" xfId="0" applyFont="1" applyBorder="1" applyAlignment="1" applyProtection="1"/>
    <xf numFmtId="0" fontId="4" fillId="0" borderId="52" xfId="0" applyFont="1" applyBorder="1" applyAlignment="1" applyProtection="1"/>
    <xf numFmtId="0" fontId="5" fillId="0" borderId="13" xfId="0" applyFont="1" applyBorder="1" applyAlignment="1" applyProtection="1">
      <alignment horizontal="center" vertical="top"/>
    </xf>
    <xf numFmtId="0" fontId="5" fillId="0" borderId="7" xfId="0" applyFont="1" applyBorder="1" applyAlignment="1" applyProtection="1"/>
    <xf numFmtId="0" fontId="4" fillId="0" borderId="7" xfId="0" applyFont="1" applyBorder="1" applyAlignment="1" applyProtection="1"/>
    <xf numFmtId="0" fontId="5" fillId="0" borderId="15" xfId="0" applyFont="1" applyBorder="1" applyAlignment="1" applyProtection="1">
      <alignment horizontal="center" vertical="top"/>
    </xf>
    <xf numFmtId="0" fontId="5" fillId="0" borderId="23" xfId="0" applyFont="1" applyBorder="1" applyAlignment="1" applyProtection="1">
      <alignment horizontal="center" vertical="top"/>
    </xf>
    <xf numFmtId="0" fontId="4" fillId="0" borderId="41" xfId="0" quotePrefix="1" applyFont="1" applyBorder="1" applyAlignment="1" applyProtection="1">
      <alignment vertical="top"/>
    </xf>
    <xf numFmtId="0" fontId="5" fillId="0" borderId="42" xfId="0" quotePrefix="1" applyFont="1" applyBorder="1" applyAlignment="1" applyProtection="1">
      <alignment vertical="top"/>
    </xf>
    <xf numFmtId="0" fontId="4" fillId="0" borderId="43" xfId="0" applyFont="1" applyBorder="1" applyAlignment="1" applyProtection="1"/>
    <xf numFmtId="0" fontId="5" fillId="0" borderId="18" xfId="0" applyFont="1" applyBorder="1" applyAlignment="1" applyProtection="1">
      <alignment horizontal="center" vertical="top"/>
    </xf>
    <xf numFmtId="0" fontId="4" fillId="0" borderId="10" xfId="0" applyFont="1" applyBorder="1" applyAlignment="1" applyProtection="1">
      <alignment horizontal="center" vertical="top"/>
    </xf>
    <xf numFmtId="0" fontId="4" fillId="0" borderId="72" xfId="0" applyFont="1" applyBorder="1" applyAlignment="1" applyProtection="1"/>
    <xf numFmtId="0" fontId="7" fillId="0" borderId="0" xfId="0" applyFont="1" applyAlignment="1" applyProtection="1"/>
    <xf numFmtId="0" fontId="4" fillId="0" borderId="19" xfId="0" applyFont="1" applyBorder="1" applyAlignment="1" applyProtection="1">
      <alignment vertical="center"/>
    </xf>
    <xf numFmtId="0" fontId="10" fillId="0" borderId="9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/>
    <xf numFmtId="0" fontId="5" fillId="0" borderId="50" xfId="0" applyFont="1" applyBorder="1" applyAlignment="1" applyProtection="1">
      <alignment horizontal="center" vertical="top"/>
    </xf>
    <xf numFmtId="0" fontId="4" fillId="3" borderId="19" xfId="0" applyFont="1" applyFill="1" applyBorder="1" applyAlignment="1" applyProtection="1">
      <alignment vertical="top"/>
    </xf>
    <xf numFmtId="0" fontId="4" fillId="3" borderId="20" xfId="0" applyFont="1" applyFill="1" applyBorder="1" applyAlignment="1" applyProtection="1">
      <alignment vertical="top"/>
    </xf>
    <xf numFmtId="0" fontId="4" fillId="3" borderId="20" xfId="0" applyFont="1" applyFill="1" applyBorder="1" applyAlignment="1" applyProtection="1"/>
    <xf numFmtId="2" fontId="6" fillId="0" borderId="21" xfId="0" applyNumberFormat="1" applyFont="1" applyFill="1" applyBorder="1" applyAlignment="1" applyProtection="1">
      <alignment horizontal="center" vertical="top"/>
    </xf>
    <xf numFmtId="0" fontId="6" fillId="0" borderId="0" xfId="0" applyFont="1" applyAlignment="1" applyProtection="1"/>
    <xf numFmtId="0" fontId="7" fillId="0" borderId="1" xfId="0" applyFont="1" applyBorder="1" applyAlignment="1" applyProtection="1"/>
    <xf numFmtId="0" fontId="5" fillId="0" borderId="10" xfId="0" applyFont="1" applyBorder="1" applyAlignment="1" applyProtection="1">
      <alignment horizontal="center" vertical="center" wrapText="1"/>
    </xf>
    <xf numFmtId="0" fontId="5" fillId="0" borderId="61" xfId="0" applyFont="1" applyBorder="1" applyAlignment="1" applyProtection="1">
      <alignment horizontal="left" vertical="top"/>
    </xf>
    <xf numFmtId="0" fontId="5" fillId="0" borderId="41" xfId="0" applyFont="1" applyBorder="1" applyAlignment="1" applyProtection="1">
      <alignment horizontal="left" vertical="top"/>
    </xf>
    <xf numFmtId="0" fontId="4" fillId="0" borderId="0" xfId="0" applyFont="1" applyFill="1" applyAlignment="1" applyProtection="1">
      <alignment vertical="top"/>
    </xf>
    <xf numFmtId="0" fontId="5" fillId="0" borderId="41" xfId="0" applyFont="1" applyBorder="1" applyAlignment="1" applyProtection="1">
      <alignment vertical="top"/>
    </xf>
    <xf numFmtId="0" fontId="5" fillId="0" borderId="21" xfId="0" applyFont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top"/>
    </xf>
    <xf numFmtId="0" fontId="5" fillId="0" borderId="70" xfId="0" applyFont="1" applyBorder="1" applyAlignment="1" applyProtection="1">
      <alignment horizontal="center" vertical="top" wrapText="1"/>
    </xf>
    <xf numFmtId="0" fontId="5" fillId="0" borderId="34" xfId="0" quotePrefix="1" applyFont="1" applyBorder="1" applyAlignment="1" applyProtection="1">
      <alignment vertical="center"/>
    </xf>
    <xf numFmtId="0" fontId="5" fillId="0" borderId="65" xfId="0" applyFont="1" applyBorder="1" applyAlignment="1" applyProtection="1">
      <alignment vertical="center"/>
    </xf>
    <xf numFmtId="0" fontId="5" fillId="0" borderId="31" xfId="0" applyFont="1" applyBorder="1" applyAlignment="1" applyProtection="1">
      <alignment horizontal="center" vertical="center"/>
    </xf>
    <xf numFmtId="0" fontId="5" fillId="0" borderId="43" xfId="0" quotePrefix="1" applyFont="1" applyBorder="1" applyAlignment="1" applyProtection="1">
      <alignment vertical="top"/>
    </xf>
    <xf numFmtId="0" fontId="5" fillId="0" borderId="43" xfId="0" applyFont="1" applyBorder="1" applyAlignment="1" applyProtection="1">
      <alignment horizontal="center" vertical="top"/>
    </xf>
    <xf numFmtId="0" fontId="4" fillId="0" borderId="19" xfId="0" quotePrefix="1" applyFont="1" applyBorder="1" applyAlignment="1" applyProtection="1">
      <alignment vertical="top"/>
    </xf>
    <xf numFmtId="0" fontId="5" fillId="0" borderId="64" xfId="0" quotePrefix="1" applyFont="1" applyBorder="1" applyAlignment="1" applyProtection="1">
      <alignment vertical="top"/>
    </xf>
    <xf numFmtId="0" fontId="5" fillId="0" borderId="64" xfId="0" applyFont="1" applyBorder="1" applyAlignment="1" applyProtection="1">
      <alignment vertical="top"/>
    </xf>
    <xf numFmtId="0" fontId="5" fillId="0" borderId="37" xfId="0" applyFont="1" applyBorder="1" applyAlignment="1" applyProtection="1">
      <alignment vertical="top"/>
    </xf>
    <xf numFmtId="0" fontId="5" fillId="0" borderId="53" xfId="0" applyFont="1" applyBorder="1" applyAlignment="1" applyProtection="1">
      <alignment horizontal="left" vertical="top"/>
    </xf>
    <xf numFmtId="0" fontId="5" fillId="0" borderId="19" xfId="0" quotePrefix="1" applyFont="1" applyBorder="1" applyAlignment="1" applyProtection="1">
      <alignment vertical="top"/>
    </xf>
    <xf numFmtId="0" fontId="5" fillId="0" borderId="20" xfId="0" quotePrefix="1" applyFont="1" applyBorder="1" applyAlignment="1" applyProtection="1">
      <alignment vertical="top"/>
    </xf>
    <xf numFmtId="0" fontId="4" fillId="0" borderId="20" xfId="0" applyFont="1" applyBorder="1" applyAlignment="1" applyProtection="1">
      <alignment horizontal="center" vertical="top"/>
    </xf>
    <xf numFmtId="0" fontId="4" fillId="0" borderId="34" xfId="0" quotePrefix="1" applyFont="1" applyBorder="1" applyAlignment="1" applyProtection="1">
      <alignment vertical="center"/>
    </xf>
    <xf numFmtId="0" fontId="5" fillId="0" borderId="43" xfId="0" applyFont="1" applyBorder="1" applyAlignment="1" applyProtection="1"/>
    <xf numFmtId="0" fontId="4" fillId="0" borderId="75" xfId="0" applyFont="1" applyBorder="1" applyAlignment="1" applyProtection="1"/>
    <xf numFmtId="0" fontId="15" fillId="0" borderId="0" xfId="0" applyFont="1" applyAlignment="1" applyProtection="1">
      <alignment vertical="top"/>
    </xf>
    <xf numFmtId="0" fontId="5" fillId="0" borderId="19" xfId="0" applyFont="1" applyBorder="1" applyAlignment="1" applyProtection="1">
      <alignment horizontal="center" vertical="top" wrapText="1"/>
    </xf>
    <xf numFmtId="0" fontId="5" fillId="0" borderId="56" xfId="0" quotePrefix="1" applyFont="1" applyFill="1" applyBorder="1" applyAlignment="1" applyProtection="1">
      <alignment vertical="center"/>
    </xf>
    <xf numFmtId="43" fontId="14" fillId="0" borderId="1" xfId="0" applyNumberFormat="1" applyFont="1" applyBorder="1" applyAlignment="1" applyProtection="1">
      <alignment vertical="top"/>
    </xf>
    <xf numFmtId="0" fontId="5" fillId="0" borderId="19" xfId="0" quotePrefix="1" applyFont="1" applyBorder="1" applyAlignment="1" applyProtection="1">
      <alignment vertical="center"/>
    </xf>
    <xf numFmtId="43" fontId="14" fillId="0" borderId="1" xfId="0" applyNumberFormat="1" applyFont="1" applyFill="1" applyBorder="1" applyAlignment="1" applyProtection="1">
      <alignment vertical="top"/>
    </xf>
    <xf numFmtId="0" fontId="15" fillId="0" borderId="1" xfId="0" applyFont="1" applyBorder="1" applyAlignment="1" applyProtection="1">
      <alignment vertical="top"/>
    </xf>
    <xf numFmtId="0" fontId="14" fillId="0" borderId="1" xfId="0" applyFont="1" applyBorder="1" applyAlignment="1" applyProtection="1">
      <alignment vertical="top"/>
    </xf>
    <xf numFmtId="43" fontId="15" fillId="0" borderId="1" xfId="0" applyNumberFormat="1" applyFont="1" applyBorder="1" applyAlignment="1" applyProtection="1">
      <alignment vertical="top"/>
    </xf>
    <xf numFmtId="43" fontId="15" fillId="0" borderId="1" xfId="0" applyNumberFormat="1" applyFont="1" applyBorder="1" applyAlignment="1" applyProtection="1"/>
    <xf numFmtId="43" fontId="15" fillId="0" borderId="1" xfId="0" applyNumberFormat="1" applyFont="1" applyBorder="1" applyAlignment="1" applyProtection="1">
      <alignment horizontal="center"/>
    </xf>
    <xf numFmtId="2" fontId="20" fillId="0" borderId="1" xfId="0" applyNumberFormat="1" applyFont="1" applyFill="1" applyBorder="1" applyAlignment="1" applyProtection="1">
      <alignment horizontal="right" vertical="top"/>
    </xf>
    <xf numFmtId="0" fontId="4" fillId="0" borderId="1" xfId="0" applyFont="1" applyBorder="1" applyAlignment="1" applyProtection="1">
      <protection locked="0"/>
    </xf>
    <xf numFmtId="0" fontId="4" fillId="0" borderId="1" xfId="0" applyFont="1" applyFill="1" applyBorder="1" applyAlignment="1" applyProtection="1">
      <alignment vertical="top"/>
      <protection locked="0"/>
    </xf>
    <xf numFmtId="2" fontId="7" fillId="0" borderId="1" xfId="0" applyNumberFormat="1" applyFont="1" applyFill="1" applyBorder="1" applyAlignment="1" applyProtection="1">
      <alignment horizontal="center" vertical="top"/>
      <protection locked="0"/>
    </xf>
    <xf numFmtId="2" fontId="15" fillId="0" borderId="19" xfId="0" applyNumberFormat="1" applyFont="1" applyBorder="1" applyAlignment="1" applyProtection="1">
      <alignment vertical="center"/>
      <protection locked="0"/>
    </xf>
    <xf numFmtId="2" fontId="15" fillId="0" borderId="70" xfId="0" applyNumberFormat="1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 wrapText="1"/>
    </xf>
    <xf numFmtId="0" fontId="5" fillId="0" borderId="40" xfId="0" quotePrefix="1" applyFont="1" applyBorder="1" applyAlignment="1" applyProtection="1">
      <alignment vertical="top"/>
    </xf>
    <xf numFmtId="0" fontId="4" fillId="0" borderId="0" xfId="0" applyFont="1" applyFill="1" applyAlignment="1" applyProtection="1"/>
    <xf numFmtId="0" fontId="5" fillId="0" borderId="42" xfId="0" quotePrefix="1" applyFont="1" applyBorder="1" applyAlignment="1" applyProtection="1">
      <alignment vertical="center"/>
    </xf>
    <xf numFmtId="0" fontId="4" fillId="3" borderId="34" xfId="0" applyFont="1" applyFill="1" applyBorder="1" applyAlignment="1" applyProtection="1">
      <alignment vertical="top"/>
    </xf>
    <xf numFmtId="0" fontId="4" fillId="3" borderId="65" xfId="0" applyFont="1" applyFill="1" applyBorder="1" applyAlignment="1" applyProtection="1">
      <alignment vertical="top"/>
    </xf>
    <xf numFmtId="0" fontId="6" fillId="0" borderId="5" xfId="0" applyFont="1" applyBorder="1" applyAlignment="1" applyProtection="1"/>
    <xf numFmtId="0" fontId="4" fillId="0" borderId="1" xfId="0" applyFont="1" applyBorder="1" applyAlignment="1" applyProtection="1">
      <alignment horizontal="center"/>
    </xf>
    <xf numFmtId="0" fontId="19" fillId="0" borderId="26" xfId="0" applyFont="1" applyBorder="1" applyAlignment="1" applyProtection="1">
      <alignment horizontal="center" vertical="center"/>
    </xf>
    <xf numFmtId="0" fontId="19" fillId="0" borderId="27" xfId="0" applyFont="1" applyBorder="1" applyAlignment="1" applyProtection="1">
      <alignment horizontal="center" vertical="center"/>
    </xf>
    <xf numFmtId="0" fontId="19" fillId="0" borderId="51" xfId="0" applyFont="1" applyBorder="1" applyAlignment="1" applyProtection="1">
      <alignment horizontal="center"/>
    </xf>
    <xf numFmtId="0" fontId="19" fillId="0" borderId="32" xfId="0" applyFont="1" applyBorder="1" applyAlignment="1" applyProtection="1">
      <alignment horizontal="center" vertical="center"/>
    </xf>
    <xf numFmtId="2" fontId="19" fillId="0" borderId="12" xfId="0" applyNumberFormat="1" applyFont="1" applyBorder="1" applyAlignment="1" applyProtection="1">
      <alignment horizontal="center"/>
    </xf>
    <xf numFmtId="9" fontId="22" fillId="0" borderId="4" xfId="1" applyFont="1" applyBorder="1" applyAlignment="1" applyProtection="1">
      <alignment horizontal="center"/>
    </xf>
    <xf numFmtId="2" fontId="19" fillId="0" borderId="62" xfId="0" applyNumberFormat="1" applyFont="1" applyBorder="1" applyAlignment="1" applyProtection="1">
      <alignment horizontal="center"/>
    </xf>
    <xf numFmtId="2" fontId="21" fillId="0" borderId="63" xfId="0" applyNumberFormat="1" applyFont="1" applyBorder="1" applyAlignment="1" applyProtection="1">
      <alignment horizontal="center"/>
    </xf>
    <xf numFmtId="2" fontId="21" fillId="0" borderId="13" xfId="0" applyNumberFormat="1" applyFont="1" applyBorder="1" applyAlignment="1" applyProtection="1">
      <alignment horizontal="center"/>
    </xf>
    <xf numFmtId="2" fontId="21" fillId="0" borderId="13" xfId="1" applyNumberFormat="1" applyFont="1" applyBorder="1" applyAlignment="1" applyProtection="1">
      <alignment horizontal="center"/>
    </xf>
    <xf numFmtId="2" fontId="19" fillId="0" borderId="14" xfId="0" applyNumberFormat="1" applyFont="1" applyBorder="1" applyAlignment="1" applyProtection="1">
      <alignment horizontal="center"/>
    </xf>
    <xf numFmtId="9" fontId="22" fillId="0" borderId="2" xfId="1" applyFont="1" applyBorder="1" applyAlignment="1" applyProtection="1">
      <alignment horizontal="center"/>
    </xf>
    <xf numFmtId="2" fontId="19" fillId="0" borderId="6" xfId="0" applyNumberFormat="1" applyFont="1" applyBorder="1" applyAlignment="1" applyProtection="1">
      <alignment horizontal="center"/>
    </xf>
    <xf numFmtId="2" fontId="21" fillId="0" borderId="5" xfId="0" applyNumberFormat="1" applyFont="1" applyBorder="1" applyAlignment="1" applyProtection="1">
      <alignment horizontal="center"/>
    </xf>
    <xf numFmtId="2" fontId="21" fillId="0" borderId="15" xfId="1" applyNumberFormat="1" applyFont="1" applyBorder="1" applyAlignment="1" applyProtection="1">
      <alignment horizontal="center"/>
    </xf>
    <xf numFmtId="2" fontId="19" fillId="0" borderId="16" xfId="0" applyNumberFormat="1" applyFont="1" applyBorder="1" applyAlignment="1" applyProtection="1">
      <alignment horizontal="center"/>
    </xf>
    <xf numFmtId="9" fontId="22" fillId="0" borderId="17" xfId="1" applyFont="1" applyBorder="1" applyAlignment="1" applyProtection="1">
      <alignment horizontal="center"/>
    </xf>
    <xf numFmtId="2" fontId="19" fillId="0" borderId="39" xfId="0" applyNumberFormat="1" applyFont="1" applyBorder="1" applyAlignment="1" applyProtection="1">
      <alignment horizontal="center"/>
    </xf>
    <xf numFmtId="2" fontId="21" fillId="0" borderId="38" xfId="0" applyNumberFormat="1" applyFont="1" applyBorder="1" applyAlignment="1" applyProtection="1">
      <alignment horizontal="center"/>
    </xf>
    <xf numFmtId="2" fontId="21" fillId="0" borderId="18" xfId="0" applyNumberFormat="1" applyFont="1" applyBorder="1" applyAlignment="1" applyProtection="1">
      <alignment horizontal="center"/>
    </xf>
    <xf numFmtId="2" fontId="21" fillId="0" borderId="18" xfId="1" applyNumberFormat="1" applyFont="1" applyBorder="1" applyAlignment="1" applyProtection="1">
      <alignment horizontal="center"/>
    </xf>
    <xf numFmtId="0" fontId="4" fillId="0" borderId="70" xfId="0" applyFont="1" applyFill="1" applyBorder="1" applyAlignment="1" applyProtection="1">
      <alignment horizontal="center" vertical="center" wrapText="1"/>
    </xf>
    <xf numFmtId="0" fontId="5" fillId="0" borderId="40" xfId="0" applyFont="1" applyBorder="1" applyAlignment="1" applyProtection="1">
      <alignment vertical="top"/>
    </xf>
    <xf numFmtId="0" fontId="5" fillId="0" borderId="42" xfId="0" applyFont="1" applyBorder="1" applyAlignment="1" applyProtection="1">
      <alignment vertical="top"/>
    </xf>
    <xf numFmtId="0" fontId="4" fillId="0" borderId="1" xfId="0" applyFont="1" applyBorder="1" applyAlignment="1" applyProtection="1">
      <alignment horizontal="center" vertical="top"/>
    </xf>
    <xf numFmtId="0" fontId="5" fillId="0" borderId="9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top"/>
    </xf>
    <xf numFmtId="2" fontId="12" fillId="6" borderId="76" xfId="0" applyNumberFormat="1" applyFont="1" applyFill="1" applyBorder="1" applyAlignment="1" applyProtection="1">
      <alignment horizontal="center" vertical="center" wrapText="1"/>
      <protection locked="0"/>
    </xf>
    <xf numFmtId="2" fontId="12" fillId="6" borderId="73" xfId="0" applyNumberFormat="1" applyFont="1" applyFill="1" applyBorder="1" applyAlignment="1" applyProtection="1">
      <alignment horizontal="center" vertical="center" wrapText="1"/>
      <protection locked="0"/>
    </xf>
    <xf numFmtId="2" fontId="12" fillId="6" borderId="7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8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10" fillId="0" borderId="66" xfId="0" applyFont="1" applyFill="1" applyBorder="1" applyAlignment="1" applyProtection="1">
      <alignment horizontal="center" vertical="top" wrapText="1"/>
    </xf>
    <xf numFmtId="0" fontId="12" fillId="6" borderId="4" xfId="0" applyFont="1" applyFill="1" applyBorder="1" applyAlignment="1" applyProtection="1">
      <alignment horizontal="center" vertical="top" wrapText="1"/>
      <protection locked="0"/>
    </xf>
    <xf numFmtId="164" fontId="12" fillId="6" borderId="4" xfId="0" applyNumberFormat="1" applyFont="1" applyFill="1" applyBorder="1" applyAlignment="1" applyProtection="1">
      <alignment horizontal="center" vertical="top" wrapText="1"/>
      <protection locked="0"/>
    </xf>
    <xf numFmtId="164" fontId="12" fillId="6" borderId="30" xfId="0" applyNumberFormat="1" applyFont="1" applyFill="1" applyBorder="1" applyAlignment="1" applyProtection="1">
      <alignment horizontal="center" vertical="top" wrapText="1"/>
      <protection locked="0"/>
    </xf>
    <xf numFmtId="164" fontId="12" fillId="6" borderId="2" xfId="0" applyNumberFormat="1" applyFont="1" applyFill="1" applyBorder="1" applyAlignment="1" applyProtection="1">
      <alignment horizontal="center" vertical="top" wrapText="1"/>
      <protection locked="0"/>
    </xf>
    <xf numFmtId="2" fontId="12" fillId="6" borderId="15" xfId="0" applyNumberFormat="1" applyFont="1" applyFill="1" applyBorder="1" applyAlignment="1" applyProtection="1">
      <alignment horizontal="center" vertical="center" wrapText="1"/>
      <protection locked="0"/>
    </xf>
    <xf numFmtId="2" fontId="12" fillId="3" borderId="63" xfId="0" applyNumberFormat="1" applyFont="1" applyFill="1" applyBorder="1" applyAlignment="1" applyProtection="1">
      <alignment horizontal="center" vertical="top" wrapText="1"/>
    </xf>
    <xf numFmtId="14" fontId="12" fillId="6" borderId="30" xfId="0" applyNumberFormat="1" applyFont="1" applyFill="1" applyBorder="1" applyAlignment="1" applyProtection="1">
      <alignment horizontal="center" vertical="top" wrapText="1"/>
      <protection locked="0"/>
    </xf>
    <xf numFmtId="9" fontId="12" fillId="6" borderId="30" xfId="1" applyFont="1" applyFill="1" applyBorder="1" applyAlignment="1" applyProtection="1">
      <alignment horizontal="center" vertical="top" wrapText="1"/>
      <protection locked="0"/>
    </xf>
    <xf numFmtId="14" fontId="12" fillId="6" borderId="2" xfId="0" applyNumberFormat="1" applyFont="1" applyFill="1" applyBorder="1" applyAlignment="1" applyProtection="1">
      <alignment horizontal="center" vertical="top" wrapText="1"/>
      <protection locked="0"/>
    </xf>
    <xf numFmtId="9" fontId="12" fillId="6" borderId="2" xfId="1" applyFont="1" applyFill="1" applyBorder="1" applyAlignment="1" applyProtection="1">
      <alignment horizontal="center" vertical="top" wrapText="1"/>
      <protection locked="0"/>
    </xf>
    <xf numFmtId="0" fontId="12" fillId="6" borderId="3" xfId="0" applyFont="1" applyFill="1" applyBorder="1" applyAlignment="1" applyProtection="1">
      <alignment horizontal="center" vertical="top" wrapText="1"/>
      <protection locked="0"/>
    </xf>
    <xf numFmtId="9" fontId="12" fillId="6" borderId="3" xfId="1" applyFont="1" applyFill="1" applyBorder="1" applyAlignment="1" applyProtection="1">
      <alignment horizontal="center" vertical="top" wrapText="1"/>
      <protection locked="0"/>
    </xf>
    <xf numFmtId="0" fontId="12" fillId="6" borderId="17" xfId="0" applyFont="1" applyFill="1" applyBorder="1" applyAlignment="1" applyProtection="1">
      <alignment horizontal="center" vertical="top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</xf>
    <xf numFmtId="0" fontId="19" fillId="0" borderId="70" xfId="0" applyFont="1" applyFill="1" applyBorder="1" applyAlignment="1">
      <alignment horizontal="center" vertical="center" wrapText="1"/>
    </xf>
    <xf numFmtId="0" fontId="19" fillId="0" borderId="72" xfId="0" applyFont="1" applyFill="1" applyBorder="1" applyAlignment="1">
      <alignment horizontal="center" vertical="center" wrapText="1"/>
    </xf>
    <xf numFmtId="0" fontId="12" fillId="0" borderId="8" xfId="0" applyFont="1" applyBorder="1" applyAlignment="1" applyProtection="1">
      <alignment horizontal="center" vertical="center" wrapText="1"/>
    </xf>
    <xf numFmtId="0" fontId="12" fillId="0" borderId="12" xfId="0" applyFont="1" applyBorder="1" applyAlignment="1" applyProtection="1">
      <alignment horizontal="center" vertical="top" wrapText="1"/>
      <protection locked="0"/>
    </xf>
    <xf numFmtId="0" fontId="12" fillId="0" borderId="14" xfId="0" applyFont="1" applyBorder="1" applyAlignment="1" applyProtection="1">
      <alignment horizontal="center" vertical="top" wrapText="1"/>
      <protection locked="0"/>
    </xf>
    <xf numFmtId="0" fontId="12" fillId="0" borderId="22" xfId="0" applyFont="1" applyBorder="1" applyAlignment="1" applyProtection="1">
      <alignment horizontal="center" vertical="top" wrapText="1"/>
      <protection locked="0"/>
    </xf>
    <xf numFmtId="0" fontId="12" fillId="0" borderId="29" xfId="0" applyFont="1" applyBorder="1" applyAlignment="1" applyProtection="1">
      <alignment horizontal="center" vertical="top" wrapText="1"/>
      <protection locked="0"/>
    </xf>
    <xf numFmtId="2" fontId="12" fillId="3" borderId="5" xfId="0" applyNumberFormat="1" applyFont="1" applyFill="1" applyBorder="1" applyAlignment="1" applyProtection="1">
      <alignment horizontal="center" vertical="top" wrapText="1"/>
    </xf>
    <xf numFmtId="0" fontId="12" fillId="0" borderId="8" xfId="0" applyFont="1" applyFill="1" applyBorder="1" applyAlignment="1" applyProtection="1">
      <alignment horizontal="center" vertical="center" wrapText="1"/>
    </xf>
    <xf numFmtId="0" fontId="12" fillId="6" borderId="4" xfId="0" applyFont="1" applyFill="1" applyBorder="1" applyAlignment="1" applyProtection="1">
      <alignment vertical="top" wrapText="1"/>
      <protection locked="0"/>
    </xf>
    <xf numFmtId="0" fontId="12" fillId="6" borderId="2" xfId="0" applyFont="1" applyFill="1" applyBorder="1" applyAlignment="1" applyProtection="1">
      <alignment vertical="top" wrapText="1"/>
      <protection locked="0"/>
    </xf>
    <xf numFmtId="0" fontId="12" fillId="0" borderId="12" xfId="0" applyFont="1" applyBorder="1" applyAlignment="1" applyProtection="1">
      <alignment vertical="top" wrapText="1"/>
      <protection locked="0"/>
    </xf>
    <xf numFmtId="0" fontId="12" fillId="0" borderId="14" xfId="0" applyFont="1" applyBorder="1" applyAlignment="1" applyProtection="1">
      <alignment vertical="top" wrapText="1"/>
      <protection locked="0"/>
    </xf>
    <xf numFmtId="0" fontId="12" fillId="0" borderId="22" xfId="0" applyFont="1" applyBorder="1" applyAlignment="1" applyProtection="1">
      <alignment vertical="top" wrapText="1"/>
      <protection locked="0"/>
    </xf>
    <xf numFmtId="0" fontId="23" fillId="0" borderId="19" xfId="0" applyFont="1" applyFill="1" applyBorder="1" applyAlignment="1" applyProtection="1">
      <alignment vertical="top" wrapText="1"/>
    </xf>
    <xf numFmtId="0" fontId="12" fillId="0" borderId="9" xfId="0" applyFont="1" applyFill="1" applyBorder="1" applyAlignment="1" applyProtection="1">
      <alignment horizontal="center" vertical="top" wrapText="1"/>
    </xf>
    <xf numFmtId="2" fontId="12" fillId="3" borderId="2" xfId="0" applyNumberFormat="1" applyFont="1" applyFill="1" applyBorder="1" applyAlignment="1" applyProtection="1">
      <alignment horizontal="center" vertical="top" wrapText="1"/>
    </xf>
    <xf numFmtId="2" fontId="12" fillId="3" borderId="3" xfId="0" applyNumberFormat="1" applyFont="1" applyFill="1" applyBorder="1" applyAlignment="1" applyProtection="1">
      <alignment horizontal="center" vertical="top" wrapText="1"/>
    </xf>
    <xf numFmtId="2" fontId="12" fillId="3" borderId="4" xfId="0" applyNumberFormat="1" applyFont="1" applyFill="1" applyBorder="1" applyAlignment="1" applyProtection="1">
      <alignment horizontal="center" vertical="top" wrapText="1"/>
    </xf>
    <xf numFmtId="0" fontId="12" fillId="6" borderId="63" xfId="0" applyNumberFormat="1" applyFont="1" applyFill="1" applyBorder="1" applyAlignment="1" applyProtection="1">
      <alignment horizontal="center" vertical="top" wrapText="1"/>
      <protection locked="0"/>
    </xf>
    <xf numFmtId="0" fontId="12" fillId="6" borderId="5" xfId="0" applyNumberFormat="1" applyFont="1" applyFill="1" applyBorder="1" applyAlignment="1" applyProtection="1">
      <alignment horizontal="center" vertical="top" wrapText="1"/>
      <protection locked="0"/>
    </xf>
    <xf numFmtId="2" fontId="12" fillId="3" borderId="52" xfId="0" applyNumberFormat="1" applyFont="1" applyFill="1" applyBorder="1" applyAlignment="1" applyProtection="1">
      <alignment horizontal="center" vertical="top" wrapText="1"/>
    </xf>
    <xf numFmtId="0" fontId="12" fillId="6" borderId="5" xfId="0" applyFont="1" applyFill="1" applyBorder="1" applyAlignment="1" applyProtection="1">
      <alignment vertical="top" wrapText="1"/>
      <protection locked="0"/>
    </xf>
    <xf numFmtId="0" fontId="12" fillId="6" borderId="54" xfId="0" applyFont="1" applyFill="1" applyBorder="1" applyAlignment="1" applyProtection="1">
      <alignment vertical="top" wrapText="1"/>
      <protection locked="0"/>
    </xf>
    <xf numFmtId="0" fontId="4" fillId="0" borderId="19" xfId="0" applyFont="1" applyFill="1" applyBorder="1" applyAlignment="1" applyProtection="1">
      <alignment vertical="top"/>
    </xf>
    <xf numFmtId="0" fontId="4" fillId="0" borderId="20" xfId="0" applyFont="1" applyFill="1" applyBorder="1" applyAlignment="1" applyProtection="1">
      <alignment vertical="top"/>
    </xf>
    <xf numFmtId="2" fontId="10" fillId="3" borderId="10" xfId="0" applyNumberFormat="1" applyFont="1" applyFill="1" applyBorder="1" applyAlignment="1" applyProtection="1">
      <alignment horizontal="center" vertical="top"/>
    </xf>
    <xf numFmtId="0" fontId="19" fillId="0" borderId="52" xfId="0" applyFont="1" applyBorder="1" applyAlignment="1" applyProtection="1">
      <alignment vertical="top"/>
    </xf>
    <xf numFmtId="2" fontId="17" fillId="0" borderId="62" xfId="0" applyNumberFormat="1" applyFont="1" applyBorder="1" applyAlignment="1" applyProtection="1">
      <alignment horizontal="center" vertical="top"/>
    </xf>
    <xf numFmtId="2" fontId="12" fillId="0" borderId="4" xfId="0" applyNumberFormat="1" applyFont="1" applyBorder="1" applyAlignment="1" applyProtection="1">
      <alignment horizontal="center" vertical="top"/>
    </xf>
    <xf numFmtId="0" fontId="19" fillId="0" borderId="7" xfId="0" applyFont="1" applyBorder="1" applyAlignment="1" applyProtection="1">
      <alignment vertical="top"/>
    </xf>
    <xf numFmtId="2" fontId="17" fillId="0" borderId="43" xfId="0" applyNumberFormat="1" applyFont="1" applyBorder="1" applyAlignment="1" applyProtection="1">
      <alignment horizontal="center" vertical="top"/>
    </xf>
    <xf numFmtId="2" fontId="17" fillId="0" borderId="39" xfId="0" applyNumberFormat="1" applyFont="1" applyBorder="1" applyAlignment="1" applyProtection="1">
      <alignment horizontal="center" vertical="top"/>
    </xf>
    <xf numFmtId="2" fontId="12" fillId="0" borderId="2" xfId="0" applyNumberFormat="1" applyFont="1" applyBorder="1" applyAlignment="1" applyProtection="1">
      <alignment horizontal="center" vertical="top"/>
    </xf>
    <xf numFmtId="0" fontId="19" fillId="0" borderId="61" xfId="0" applyFont="1" applyBorder="1" applyAlignment="1" applyProtection="1">
      <alignment vertical="top"/>
    </xf>
    <xf numFmtId="0" fontId="19" fillId="0" borderId="56" xfId="0" applyFont="1" applyBorder="1" applyAlignment="1" applyProtection="1">
      <alignment vertical="top"/>
    </xf>
    <xf numFmtId="2" fontId="12" fillId="0" borderId="49" xfId="0" applyNumberFormat="1" applyFont="1" applyBorder="1" applyAlignment="1" applyProtection="1">
      <alignment horizontal="center" vertical="top"/>
    </xf>
    <xf numFmtId="2" fontId="17" fillId="0" borderId="52" xfId="0" applyNumberFormat="1" applyFont="1" applyBorder="1" applyAlignment="1" applyProtection="1">
      <alignment horizontal="center" vertical="top"/>
    </xf>
    <xf numFmtId="0" fontId="5" fillId="0" borderId="64" xfId="0" applyFont="1" applyBorder="1" applyAlignment="1" applyProtection="1">
      <alignment horizontal="center" vertical="center" wrapText="1"/>
    </xf>
    <xf numFmtId="0" fontId="5" fillId="0" borderId="37" xfId="0" applyFont="1" applyBorder="1" applyAlignment="1" applyProtection="1">
      <alignment horizontal="center" vertical="center"/>
    </xf>
    <xf numFmtId="0" fontId="4" fillId="0" borderId="28" xfId="0" applyFont="1" applyBorder="1" applyAlignment="1">
      <alignment vertical="center"/>
    </xf>
    <xf numFmtId="2" fontId="10" fillId="0" borderId="9" xfId="0" applyNumberFormat="1" applyFont="1" applyBorder="1" applyAlignment="1" applyProtection="1">
      <alignment horizontal="center"/>
    </xf>
    <xf numFmtId="2" fontId="12" fillId="0" borderId="30" xfId="0" applyNumberFormat="1" applyFont="1" applyBorder="1" applyAlignment="1" applyProtection="1">
      <alignment horizontal="center" vertical="top"/>
    </xf>
    <xf numFmtId="2" fontId="12" fillId="0" borderId="17" xfId="0" applyNumberFormat="1" applyFont="1" applyBorder="1" applyAlignment="1" applyProtection="1">
      <alignment horizontal="center" vertical="top"/>
    </xf>
    <xf numFmtId="2" fontId="16" fillId="0" borderId="10" xfId="0" applyNumberFormat="1" applyFont="1" applyFill="1" applyBorder="1" applyAlignment="1" applyProtection="1">
      <alignment horizontal="center" vertical="center"/>
    </xf>
    <xf numFmtId="0" fontId="19" fillId="0" borderId="8" xfId="0" applyFont="1" applyBorder="1" applyAlignment="1" applyProtection="1">
      <alignment horizontal="center" vertical="center" wrapText="1"/>
    </xf>
    <xf numFmtId="0" fontId="19" fillId="0" borderId="12" xfId="0" applyFont="1" applyBorder="1" applyAlignment="1" applyProtection="1">
      <alignment horizontal="center" vertical="top" wrapText="1"/>
    </xf>
    <xf numFmtId="0" fontId="19" fillId="0" borderId="14" xfId="0" applyFont="1" applyBorder="1" applyAlignment="1" applyProtection="1">
      <alignment horizontal="center" vertical="top" wrapText="1"/>
    </xf>
    <xf numFmtId="0" fontId="19" fillId="0" borderId="22" xfId="0" applyFont="1" applyBorder="1" applyAlignment="1" applyProtection="1">
      <alignment horizontal="center" vertical="top" wrapText="1"/>
    </xf>
    <xf numFmtId="0" fontId="12" fillId="6" borderId="36" xfId="0" applyFont="1" applyFill="1" applyBorder="1" applyAlignment="1" applyProtection="1">
      <alignment vertical="top" wrapText="1"/>
      <protection locked="0"/>
    </xf>
    <xf numFmtId="0" fontId="12" fillId="6" borderId="38" xfId="0" applyFont="1" applyFill="1" applyBorder="1" applyAlignment="1" applyProtection="1">
      <alignment vertical="top" wrapText="1"/>
      <protection locked="0"/>
    </xf>
    <xf numFmtId="0" fontId="12" fillId="6" borderId="17" xfId="0" applyFont="1" applyFill="1" applyBorder="1" applyAlignment="1" applyProtection="1">
      <alignment vertical="top" wrapText="1"/>
      <protection locked="0"/>
    </xf>
    <xf numFmtId="0" fontId="12" fillId="6" borderId="2" xfId="0" applyNumberFormat="1" applyFont="1" applyFill="1" applyBorder="1" applyAlignment="1" applyProtection="1">
      <alignment horizontal="center" vertical="top" wrapText="1"/>
      <protection locked="0"/>
    </xf>
    <xf numFmtId="14" fontId="19" fillId="0" borderId="9" xfId="0" applyNumberFormat="1" applyFont="1" applyBorder="1" applyAlignment="1" applyProtection="1">
      <alignment horizontal="center" vertical="center" wrapText="1"/>
    </xf>
    <xf numFmtId="14" fontId="12" fillId="6" borderId="17" xfId="0" applyNumberFormat="1" applyFont="1" applyFill="1" applyBorder="1" applyAlignment="1" applyProtection="1">
      <alignment horizontal="center" vertical="top" wrapText="1"/>
      <protection locked="0"/>
    </xf>
    <xf numFmtId="0" fontId="19" fillId="0" borderId="24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top"/>
    </xf>
    <xf numFmtId="165" fontId="12" fillId="6" borderId="4" xfId="0" applyNumberFormat="1" applyFont="1" applyFill="1" applyBorder="1" applyAlignment="1" applyProtection="1">
      <alignment horizontal="center" vertical="top" wrapText="1"/>
      <protection locked="0"/>
    </xf>
    <xf numFmtId="165" fontId="12" fillId="6" borderId="2" xfId="0" applyNumberFormat="1" applyFont="1" applyFill="1" applyBorder="1" applyAlignment="1" applyProtection="1">
      <alignment horizontal="center" vertical="top" wrapText="1"/>
      <protection locked="0"/>
    </xf>
    <xf numFmtId="165" fontId="12" fillId="6" borderId="30" xfId="0" applyNumberFormat="1" applyFont="1" applyFill="1" applyBorder="1" applyAlignment="1" applyProtection="1">
      <alignment horizontal="center" vertical="top" wrapText="1"/>
      <protection locked="0"/>
    </xf>
    <xf numFmtId="9" fontId="12" fillId="6" borderId="36" xfId="1" applyFont="1" applyFill="1" applyBorder="1" applyAlignment="1" applyProtection="1">
      <alignment horizontal="center" vertical="top" wrapText="1"/>
      <protection locked="0"/>
    </xf>
    <xf numFmtId="14" fontId="12" fillId="6" borderId="2" xfId="0" applyNumberFormat="1" applyFont="1" applyFill="1" applyBorder="1" applyAlignment="1" applyProtection="1">
      <alignment horizontal="left" vertical="top" wrapText="1"/>
      <protection locked="0"/>
    </xf>
    <xf numFmtId="14" fontId="23" fillId="6" borderId="5" xfId="0" applyNumberFormat="1" applyFont="1" applyFill="1" applyBorder="1" applyAlignment="1" applyProtection="1">
      <alignment vertical="top" wrapText="1"/>
      <protection locked="0"/>
    </xf>
    <xf numFmtId="9" fontId="12" fillId="6" borderId="5" xfId="1" applyFont="1" applyFill="1" applyBorder="1" applyAlignment="1" applyProtection="1">
      <alignment horizontal="center" vertical="top" wrapText="1"/>
      <protection locked="0"/>
    </xf>
    <xf numFmtId="14" fontId="12" fillId="6" borderId="62" xfId="0" applyNumberFormat="1" applyFont="1" applyFill="1" applyBorder="1" applyAlignment="1" applyProtection="1">
      <alignment vertical="top" wrapText="1"/>
      <protection locked="0"/>
    </xf>
    <xf numFmtId="14" fontId="12" fillId="6" borderId="6" xfId="0" applyNumberFormat="1" applyFont="1" applyFill="1" applyBorder="1" applyAlignment="1" applyProtection="1">
      <alignment vertical="top" wrapText="1"/>
      <protection locked="0"/>
    </xf>
    <xf numFmtId="0" fontId="12" fillId="6" borderId="4" xfId="0" applyNumberFormat="1" applyFont="1" applyFill="1" applyBorder="1" applyAlignment="1" applyProtection="1">
      <alignment horizontal="center" vertical="top" wrapText="1"/>
      <protection locked="0"/>
    </xf>
    <xf numFmtId="0" fontId="12" fillId="6" borderId="63" xfId="0" applyFont="1" applyFill="1" applyBorder="1" applyAlignment="1" applyProtection="1">
      <alignment vertical="top" wrapText="1"/>
      <protection locked="0"/>
    </xf>
    <xf numFmtId="165" fontId="19" fillId="6" borderId="4" xfId="0" applyNumberFormat="1" applyFont="1" applyFill="1" applyBorder="1" applyAlignment="1" applyProtection="1">
      <alignment horizontal="center" vertical="top" wrapText="1"/>
      <protection locked="0"/>
    </xf>
    <xf numFmtId="2" fontId="19" fillId="3" borderId="4" xfId="0" applyNumberFormat="1" applyFont="1" applyFill="1" applyBorder="1" applyAlignment="1" applyProtection="1">
      <alignment horizontal="center" vertical="top" wrapText="1"/>
    </xf>
    <xf numFmtId="165" fontId="19" fillId="6" borderId="2" xfId="0" applyNumberFormat="1" applyFont="1" applyFill="1" applyBorder="1" applyAlignment="1" applyProtection="1">
      <alignment horizontal="center" vertical="top" wrapText="1"/>
      <protection locked="0"/>
    </xf>
    <xf numFmtId="2" fontId="12" fillId="6" borderId="13" xfId="0" applyNumberFormat="1" applyFont="1" applyFill="1" applyBorder="1" applyAlignment="1" applyProtection="1">
      <alignment horizontal="center" vertical="center" wrapText="1"/>
      <protection locked="0"/>
    </xf>
    <xf numFmtId="165" fontId="19" fillId="6" borderId="30" xfId="0" applyNumberFormat="1" applyFont="1" applyFill="1" applyBorder="1" applyAlignment="1" applyProtection="1">
      <alignment horizontal="center" vertical="top" wrapText="1"/>
      <protection locked="0"/>
    </xf>
    <xf numFmtId="9" fontId="19" fillId="6" borderId="30" xfId="1" applyFont="1" applyFill="1" applyBorder="1" applyAlignment="1" applyProtection="1">
      <alignment horizontal="center" vertical="top" wrapText="1"/>
      <protection locked="0"/>
    </xf>
    <xf numFmtId="9" fontId="19" fillId="6" borderId="2" xfId="1" applyFont="1" applyFill="1" applyBorder="1" applyAlignment="1" applyProtection="1">
      <alignment horizontal="center" vertical="top" wrapText="1"/>
      <protection locked="0"/>
    </xf>
    <xf numFmtId="9" fontId="19" fillId="6" borderId="4" xfId="1" applyFont="1" applyFill="1" applyBorder="1" applyAlignment="1" applyProtection="1">
      <alignment horizontal="center" vertical="top" wrapText="1"/>
      <protection locked="0"/>
    </xf>
    <xf numFmtId="9" fontId="19" fillId="6" borderId="17" xfId="1" applyFont="1" applyFill="1" applyBorder="1" applyAlignment="1" applyProtection="1">
      <alignment horizontal="center" vertical="top" wrapText="1"/>
      <protection locked="0"/>
    </xf>
    <xf numFmtId="0" fontId="12" fillId="0" borderId="10" xfId="0" applyFont="1" applyFill="1" applyBorder="1" applyAlignment="1" applyProtection="1">
      <alignment horizontal="center" vertical="center" wrapText="1"/>
    </xf>
    <xf numFmtId="0" fontId="19" fillId="0" borderId="8" xfId="0" applyFont="1" applyFill="1" applyBorder="1" applyAlignment="1" applyProtection="1">
      <alignment horizontal="center" vertical="center" wrapText="1"/>
    </xf>
    <xf numFmtId="14" fontId="19" fillId="0" borderId="48" xfId="0" applyNumberFormat="1" applyFont="1" applyFill="1" applyBorder="1" applyAlignment="1" applyProtection="1">
      <alignment horizontal="center" vertical="center" wrapText="1"/>
    </xf>
    <xf numFmtId="14" fontId="19" fillId="0" borderId="9" xfId="0" applyNumberFormat="1" applyFont="1" applyFill="1" applyBorder="1" applyAlignment="1" applyProtection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24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center" wrapText="1"/>
    </xf>
    <xf numFmtId="14" fontId="19" fillId="6" borderId="38" xfId="0" applyNumberFormat="1" applyFont="1" applyFill="1" applyBorder="1" applyAlignment="1" applyProtection="1">
      <alignment horizontal="center" vertical="top" wrapText="1"/>
      <protection locked="0"/>
    </xf>
    <xf numFmtId="2" fontId="19" fillId="3" borderId="4" xfId="0" applyNumberFormat="1" applyFont="1" applyFill="1" applyBorder="1" applyAlignment="1">
      <alignment horizontal="center" vertical="top" wrapText="1"/>
    </xf>
    <xf numFmtId="2" fontId="12" fillId="6" borderId="28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6" xfId="0" applyFont="1" applyBorder="1" applyAlignment="1">
      <alignment horizontal="center" vertical="top" wrapText="1"/>
    </xf>
    <xf numFmtId="2" fontId="12" fillId="6" borderId="18" xfId="0" applyNumberFormat="1" applyFont="1" applyFill="1" applyBorder="1" applyAlignment="1" applyProtection="1">
      <alignment horizontal="center" vertical="center" wrapText="1"/>
      <protection locked="0"/>
    </xf>
    <xf numFmtId="2" fontId="19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2" xfId="0" applyFont="1" applyBorder="1" applyAlignment="1" applyProtection="1">
      <alignment horizontal="center" vertical="top" wrapText="1"/>
      <protection locked="0"/>
    </xf>
    <xf numFmtId="0" fontId="19" fillId="0" borderId="14" xfId="0" applyFont="1" applyBorder="1" applyAlignment="1" applyProtection="1">
      <alignment horizontal="center" vertical="top" wrapText="1"/>
      <protection locked="0"/>
    </xf>
    <xf numFmtId="0" fontId="19" fillId="0" borderId="22" xfId="0" applyFont="1" applyBorder="1" applyAlignment="1" applyProtection="1">
      <alignment horizontal="center" vertical="top" wrapText="1"/>
      <protection locked="0"/>
    </xf>
    <xf numFmtId="17" fontId="19" fillId="6" borderId="4" xfId="0" applyNumberFormat="1" applyFont="1" applyFill="1" applyBorder="1" applyAlignment="1" applyProtection="1">
      <alignment horizontal="center" vertical="top" wrapText="1"/>
      <protection locked="0"/>
    </xf>
    <xf numFmtId="14" fontId="19" fillId="6" borderId="4" xfId="0" quotePrefix="1" applyNumberFormat="1" applyFont="1" applyFill="1" applyBorder="1" applyAlignment="1" applyProtection="1">
      <alignment horizontal="center" vertical="top" wrapText="1"/>
      <protection locked="0"/>
    </xf>
    <xf numFmtId="17" fontId="19" fillId="6" borderId="2" xfId="0" applyNumberFormat="1" applyFont="1" applyFill="1" applyBorder="1" applyAlignment="1" applyProtection="1">
      <alignment horizontal="center" vertical="top" wrapText="1"/>
      <protection locked="0"/>
    </xf>
    <xf numFmtId="0" fontId="19" fillId="6" borderId="2" xfId="0" applyNumberFormat="1" applyFont="1" applyFill="1" applyBorder="1" applyAlignment="1" applyProtection="1">
      <alignment horizontal="center" vertical="top" wrapText="1"/>
      <protection locked="0"/>
    </xf>
    <xf numFmtId="2" fontId="19" fillId="3" borderId="2" xfId="0" applyNumberFormat="1" applyFont="1" applyFill="1" applyBorder="1" applyAlignment="1">
      <alignment horizontal="center" vertical="top" wrapText="1"/>
    </xf>
    <xf numFmtId="14" fontId="19" fillId="6" borderId="3" xfId="0" applyNumberFormat="1" applyFont="1" applyFill="1" applyBorder="1" applyAlignment="1" applyProtection="1">
      <alignment horizontal="center" vertical="top" wrapText="1"/>
      <protection locked="0"/>
    </xf>
    <xf numFmtId="9" fontId="19" fillId="6" borderId="3" xfId="1" applyFont="1" applyFill="1" applyBorder="1" applyAlignment="1" applyProtection="1">
      <alignment horizontal="center" vertical="top" wrapText="1"/>
      <protection locked="0"/>
    </xf>
    <xf numFmtId="14" fontId="19" fillId="6" borderId="17" xfId="0" applyNumberFormat="1" applyFont="1" applyFill="1" applyBorder="1" applyAlignment="1" applyProtection="1">
      <alignment horizontal="center" vertical="top" wrapText="1"/>
      <protection locked="0"/>
    </xf>
    <xf numFmtId="14" fontId="19" fillId="6" borderId="2" xfId="0" applyNumberFormat="1" applyFont="1" applyFill="1" applyBorder="1" applyAlignment="1" applyProtection="1">
      <alignment vertical="top" wrapText="1"/>
      <protection locked="0"/>
    </xf>
    <xf numFmtId="0" fontId="19" fillId="6" borderId="4" xfId="0" applyFont="1" applyFill="1" applyBorder="1" applyAlignment="1" applyProtection="1">
      <alignment vertical="top" wrapText="1"/>
      <protection locked="0"/>
    </xf>
    <xf numFmtId="14" fontId="19" fillId="6" borderId="52" xfId="0" applyNumberFormat="1" applyFont="1" applyFill="1" applyBorder="1" applyAlignment="1" applyProtection="1">
      <alignment horizontal="center" vertical="top" wrapText="1"/>
      <protection locked="0"/>
    </xf>
    <xf numFmtId="0" fontId="19" fillId="6" borderId="2" xfId="0" applyFont="1" applyFill="1" applyBorder="1" applyAlignment="1" applyProtection="1">
      <alignment vertical="top" wrapText="1"/>
      <protection locked="0"/>
    </xf>
    <xf numFmtId="14" fontId="19" fillId="6" borderId="7" xfId="0" applyNumberFormat="1" applyFont="1" applyFill="1" applyBorder="1" applyAlignment="1" applyProtection="1">
      <alignment horizontal="center" vertical="top" wrapText="1"/>
      <protection locked="0"/>
    </xf>
    <xf numFmtId="0" fontId="19" fillId="6" borderId="5" xfId="0" applyFont="1" applyFill="1" applyBorder="1" applyAlignment="1" applyProtection="1">
      <alignment vertical="top" wrapText="1"/>
      <protection locked="0"/>
    </xf>
    <xf numFmtId="0" fontId="19" fillId="6" borderId="7" xfId="0" applyFont="1" applyFill="1" applyBorder="1" applyAlignment="1" applyProtection="1">
      <alignment vertical="top" wrapText="1"/>
      <protection locked="0"/>
    </xf>
    <xf numFmtId="2" fontId="19" fillId="3" borderId="63" xfId="0" applyNumberFormat="1" applyFont="1" applyFill="1" applyBorder="1" applyAlignment="1" applyProtection="1">
      <alignment horizontal="center" vertical="top" wrapText="1"/>
    </xf>
    <xf numFmtId="2" fontId="12" fillId="3" borderId="7" xfId="0" applyNumberFormat="1" applyFont="1" applyFill="1" applyBorder="1" applyAlignment="1" applyProtection="1">
      <alignment horizontal="center" vertical="top" wrapText="1"/>
    </xf>
    <xf numFmtId="14" fontId="12" fillId="6" borderId="39" xfId="0" applyNumberFormat="1" applyFont="1" applyFill="1" applyBorder="1" applyAlignment="1" applyProtection="1">
      <alignment vertical="top" wrapText="1"/>
      <protection locked="0"/>
    </xf>
    <xf numFmtId="0" fontId="12" fillId="6" borderId="27" xfId="0" applyNumberFormat="1" applyFont="1" applyFill="1" applyBorder="1" applyAlignment="1" applyProtection="1">
      <alignment horizontal="center" vertical="top" wrapText="1"/>
      <protection locked="0"/>
    </xf>
    <xf numFmtId="2" fontId="12" fillId="3" borderId="57" xfId="0" applyNumberFormat="1" applyFont="1" applyFill="1" applyBorder="1" applyAlignment="1" applyProtection="1">
      <alignment horizontal="center" vertical="top" wrapText="1"/>
    </xf>
    <xf numFmtId="0" fontId="19" fillId="0" borderId="29" xfId="0" applyFont="1" applyBorder="1" applyAlignment="1" applyProtection="1">
      <alignment horizontal="center" vertical="top" wrapText="1"/>
      <protection locked="0"/>
    </xf>
    <xf numFmtId="0" fontId="19" fillId="0" borderId="8" xfId="0" applyFont="1" applyBorder="1" applyAlignment="1" applyProtection="1">
      <alignment horizontal="center" vertical="top" wrapText="1"/>
    </xf>
    <xf numFmtId="2" fontId="12" fillId="3" borderId="30" xfId="0" applyNumberFormat="1" applyFont="1" applyFill="1" applyBorder="1" applyAlignment="1" applyProtection="1">
      <alignment horizontal="center" vertical="top" wrapText="1"/>
    </xf>
    <xf numFmtId="0" fontId="12" fillId="0" borderId="29" xfId="0" applyFont="1" applyBorder="1" applyAlignment="1" applyProtection="1">
      <alignment horizontal="center" vertical="top" wrapText="1"/>
    </xf>
    <xf numFmtId="0" fontId="12" fillId="0" borderId="14" xfId="0" applyFont="1" applyBorder="1" applyAlignment="1" applyProtection="1">
      <alignment horizontal="center" vertical="top" wrapText="1"/>
    </xf>
    <xf numFmtId="2" fontId="12" fillId="3" borderId="17" xfId="0" applyNumberFormat="1" applyFont="1" applyFill="1" applyBorder="1" applyAlignment="1" applyProtection="1">
      <alignment horizontal="center" vertical="top" wrapText="1"/>
    </xf>
    <xf numFmtId="0" fontId="19" fillId="3" borderId="11" xfId="0" applyFont="1" applyFill="1" applyBorder="1" applyAlignment="1" applyProtection="1">
      <alignment horizontal="center" vertical="center" wrapText="1"/>
    </xf>
    <xf numFmtId="0" fontId="12" fillId="3" borderId="11" xfId="0" applyFont="1" applyFill="1" applyBorder="1" applyAlignment="1" applyProtection="1">
      <alignment horizontal="center" vertical="center" wrapText="1"/>
    </xf>
    <xf numFmtId="14" fontId="12" fillId="6" borderId="7" xfId="0" applyNumberFormat="1" applyFont="1" applyFill="1" applyBorder="1" applyAlignment="1" applyProtection="1">
      <alignment horizontal="center" vertical="top" wrapText="1"/>
      <protection locked="0"/>
    </xf>
    <xf numFmtId="166" fontId="8" fillId="0" borderId="15" xfId="0" applyNumberFormat="1" applyFont="1" applyBorder="1" applyAlignment="1" applyProtection="1">
      <alignment horizontal="center" vertical="top"/>
    </xf>
    <xf numFmtId="166" fontId="8" fillId="0" borderId="18" xfId="0" applyNumberFormat="1" applyFont="1" applyBorder="1" applyAlignment="1" applyProtection="1">
      <alignment horizontal="center" vertical="top"/>
    </xf>
    <xf numFmtId="2" fontId="10" fillId="0" borderId="10" xfId="0" applyNumberFormat="1" applyFont="1" applyBorder="1" applyAlignment="1" applyProtection="1">
      <alignment horizontal="center"/>
    </xf>
    <xf numFmtId="14" fontId="12" fillId="6" borderId="25" xfId="0" applyNumberFormat="1" applyFont="1" applyFill="1" applyBorder="1" applyAlignment="1" applyProtection="1">
      <alignment horizontal="left" vertical="top" wrapText="1"/>
      <protection locked="0"/>
    </xf>
    <xf numFmtId="14" fontId="12" fillId="0" borderId="9" xfId="0" applyNumberFormat="1" applyFont="1" applyFill="1" applyBorder="1" applyAlignment="1" applyProtection="1">
      <alignment horizontal="center" vertical="top" wrapText="1"/>
    </xf>
    <xf numFmtId="166" fontId="12" fillId="6" borderId="2" xfId="2" applyNumberFormat="1" applyFont="1" applyFill="1" applyBorder="1" applyAlignment="1" applyProtection="1">
      <alignment horizontal="center" vertical="top" wrapText="1"/>
      <protection locked="0"/>
    </xf>
    <xf numFmtId="0" fontId="19" fillId="6" borderId="12" xfId="0" applyFont="1" applyFill="1" applyBorder="1" applyAlignment="1" applyProtection="1">
      <alignment horizontal="center" vertical="top" wrapText="1"/>
    </xf>
    <xf numFmtId="2" fontId="12" fillId="6" borderId="4" xfId="0" applyNumberFormat="1" applyFont="1" applyFill="1" applyBorder="1" applyAlignment="1" applyProtection="1">
      <alignment horizontal="center" vertical="top" wrapText="1"/>
      <protection locked="0"/>
    </xf>
    <xf numFmtId="0" fontId="19" fillId="6" borderId="14" xfId="0" applyFont="1" applyFill="1" applyBorder="1" applyAlignment="1" applyProtection="1">
      <alignment horizontal="center" vertical="top" wrapText="1"/>
    </xf>
    <xf numFmtId="2" fontId="12" fillId="6" borderId="2" xfId="0" applyNumberFormat="1" applyFont="1" applyFill="1" applyBorder="1" applyAlignment="1" applyProtection="1">
      <alignment horizontal="center" vertical="top" wrapText="1"/>
      <protection locked="0"/>
    </xf>
    <xf numFmtId="14" fontId="12" fillId="6" borderId="4" xfId="0" applyNumberFormat="1" applyFont="1" applyFill="1" applyBorder="1" applyAlignment="1" applyProtection="1">
      <alignment horizontal="center" vertical="top" wrapText="1"/>
      <protection locked="0"/>
    </xf>
    <xf numFmtId="2" fontId="12" fillId="6" borderId="62" xfId="0" applyNumberFormat="1" applyFont="1" applyFill="1" applyBorder="1" applyAlignment="1" applyProtection="1">
      <alignment horizontal="center" vertical="top" wrapText="1"/>
      <protection locked="0"/>
    </xf>
    <xf numFmtId="2" fontId="12" fillId="6" borderId="6" xfId="0" applyNumberFormat="1" applyFont="1" applyFill="1" applyBorder="1" applyAlignment="1" applyProtection="1">
      <alignment horizontal="center" vertical="top" wrapText="1"/>
      <protection locked="0"/>
    </xf>
    <xf numFmtId="0" fontId="12" fillId="6" borderId="49" xfId="0" applyFont="1" applyFill="1" applyBorder="1" applyAlignment="1" applyProtection="1">
      <alignment horizontal="center" vertical="top" wrapText="1"/>
      <protection locked="0"/>
    </xf>
    <xf numFmtId="2" fontId="19" fillId="6" borderId="2" xfId="0" applyNumberFormat="1" applyFont="1" applyFill="1" applyBorder="1" applyAlignment="1" applyProtection="1">
      <alignment horizontal="center" vertical="center" wrapText="1"/>
      <protection locked="0"/>
    </xf>
    <xf numFmtId="2" fontId="19" fillId="6" borderId="5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29" xfId="0" applyFont="1" applyBorder="1" applyAlignment="1" applyProtection="1">
      <alignment horizontal="center" vertical="top"/>
      <protection locked="0"/>
    </xf>
    <xf numFmtId="0" fontId="19" fillId="0" borderId="14" xfId="0" applyFont="1" applyBorder="1" applyAlignment="1" applyProtection="1">
      <alignment horizontal="center" vertical="top"/>
      <protection locked="0"/>
    </xf>
    <xf numFmtId="0" fontId="12" fillId="6" borderId="30" xfId="0" applyFont="1" applyFill="1" applyBorder="1" applyAlignment="1" applyProtection="1">
      <alignment vertical="top"/>
      <protection locked="0"/>
    </xf>
    <xf numFmtId="14" fontId="12" fillId="6" borderId="30" xfId="0" applyNumberFormat="1" applyFont="1" applyFill="1" applyBorder="1" applyAlignment="1" applyProtection="1">
      <alignment horizontal="center" vertical="top"/>
      <protection locked="0"/>
    </xf>
    <xf numFmtId="0" fontId="12" fillId="6" borderId="2" xfId="0" applyFont="1" applyFill="1" applyBorder="1" applyAlignment="1" applyProtection="1">
      <alignment vertical="top"/>
      <protection locked="0"/>
    </xf>
    <xf numFmtId="14" fontId="12" fillId="6" borderId="2" xfId="0" applyNumberFormat="1" applyFont="1" applyFill="1" applyBorder="1" applyAlignment="1" applyProtection="1">
      <alignment horizontal="center" vertical="top"/>
      <protection locked="0"/>
    </xf>
    <xf numFmtId="2" fontId="12" fillId="3" borderId="30" xfId="0" applyNumberFormat="1" applyFont="1" applyFill="1" applyBorder="1" applyAlignment="1">
      <alignment horizontal="center" vertical="top"/>
    </xf>
    <xf numFmtId="2" fontId="12" fillId="3" borderId="2" xfId="0" applyNumberFormat="1" applyFont="1" applyFill="1" applyBorder="1" applyAlignment="1">
      <alignment horizontal="center" vertical="top"/>
    </xf>
    <xf numFmtId="14" fontId="19" fillId="0" borderId="9" xfId="0" applyNumberFormat="1" applyFont="1" applyFill="1" applyBorder="1" applyAlignment="1">
      <alignment horizontal="center" vertical="top"/>
    </xf>
    <xf numFmtId="2" fontId="12" fillId="3" borderId="36" xfId="0" applyNumberFormat="1" applyFont="1" applyFill="1" applyBorder="1" applyAlignment="1">
      <alignment horizontal="center" vertical="top"/>
    </xf>
    <xf numFmtId="0" fontId="12" fillId="6" borderId="2" xfId="0" applyFont="1" applyFill="1" applyBorder="1" applyAlignment="1" applyProtection="1">
      <alignment horizontal="center" vertical="top"/>
      <protection locked="0"/>
    </xf>
    <xf numFmtId="14" fontId="12" fillId="6" borderId="4" xfId="0" applyNumberFormat="1" applyFont="1" applyFill="1" applyBorder="1" applyAlignment="1" applyProtection="1">
      <alignment horizontal="center" vertical="top"/>
      <protection locked="0"/>
    </xf>
    <xf numFmtId="2" fontId="12" fillId="3" borderId="4" xfId="0" applyNumberFormat="1" applyFont="1" applyFill="1" applyBorder="1" applyAlignment="1">
      <alignment horizontal="center" vertical="top"/>
    </xf>
    <xf numFmtId="0" fontId="12" fillId="6" borderId="31" xfId="0" applyFont="1" applyFill="1" applyBorder="1" applyAlignment="1" applyProtection="1">
      <alignment horizontal="center" vertical="top"/>
      <protection locked="0"/>
    </xf>
    <xf numFmtId="0" fontId="12" fillId="6" borderId="25" xfId="0" applyFont="1" applyFill="1" applyBorder="1" applyAlignment="1" applyProtection="1">
      <alignment vertical="top"/>
      <protection locked="0"/>
    </xf>
    <xf numFmtId="14" fontId="12" fillId="6" borderId="25" xfId="0" applyNumberFormat="1" applyFont="1" applyFill="1" applyBorder="1" applyAlignment="1" applyProtection="1">
      <alignment horizontal="center" vertical="top"/>
      <protection locked="0"/>
    </xf>
    <xf numFmtId="0" fontId="19" fillId="0" borderId="28" xfId="0" applyFont="1" applyFill="1" applyBorder="1" applyAlignment="1">
      <alignment horizontal="center" vertical="center" wrapText="1"/>
    </xf>
    <xf numFmtId="0" fontId="19" fillId="0" borderId="29" xfId="0" quotePrefix="1" applyFont="1" applyBorder="1" applyAlignment="1" applyProtection="1">
      <alignment horizontal="center" vertical="top" wrapText="1"/>
      <protection locked="0"/>
    </xf>
    <xf numFmtId="0" fontId="19" fillId="0" borderId="12" xfId="0" quotePrefix="1" applyFont="1" applyBorder="1" applyAlignment="1" applyProtection="1">
      <alignment horizontal="center" vertical="top" wrapText="1"/>
      <protection locked="0"/>
    </xf>
    <xf numFmtId="14" fontId="19" fillId="0" borderId="9" xfId="0" applyNumberFormat="1" applyFont="1" applyFill="1" applyBorder="1" applyAlignment="1" applyProtection="1">
      <alignment horizontal="center" vertical="top" wrapText="1"/>
    </xf>
    <xf numFmtId="0" fontId="19" fillId="0" borderId="29" xfId="0" quotePrefix="1" applyFont="1" applyBorder="1" applyAlignment="1" applyProtection="1">
      <alignment horizontal="center" vertical="top" wrapText="1"/>
    </xf>
    <xf numFmtId="14" fontId="21" fillId="0" borderId="9" xfId="0" applyNumberFormat="1" applyFont="1" applyFill="1" applyBorder="1" applyAlignment="1" applyProtection="1">
      <alignment horizontal="center" vertical="top" wrapText="1"/>
    </xf>
    <xf numFmtId="0" fontId="19" fillId="0" borderId="1" xfId="0" applyFont="1" applyFill="1" applyBorder="1" applyAlignment="1" applyProtection="1">
      <alignment horizontal="center" vertical="center" wrapText="1"/>
      <protection hidden="1"/>
    </xf>
    <xf numFmtId="14" fontId="12" fillId="6" borderId="4" xfId="0" applyNumberFormat="1" applyFont="1" applyFill="1" applyBorder="1" applyAlignment="1" applyProtection="1">
      <alignment vertical="top" wrapText="1"/>
      <protection locked="0"/>
    </xf>
    <xf numFmtId="14" fontId="19" fillId="6" borderId="63" xfId="0" applyNumberFormat="1" applyFont="1" applyFill="1" applyBorder="1" applyAlignment="1" applyProtection="1">
      <alignment horizontal="center" vertical="top" wrapText="1"/>
      <protection locked="0"/>
    </xf>
    <xf numFmtId="14" fontId="19" fillId="6" borderId="36" xfId="0" applyNumberFormat="1" applyFont="1" applyFill="1" applyBorder="1" applyAlignment="1" applyProtection="1">
      <alignment horizontal="center" vertical="top" wrapText="1"/>
      <protection locked="0"/>
    </xf>
    <xf numFmtId="0" fontId="2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0" xfId="0" applyFont="1" applyFill="1" applyAlignment="1">
      <alignment vertical="center" wrapText="1"/>
    </xf>
    <xf numFmtId="0" fontId="19" fillId="0" borderId="0" xfId="0" applyFont="1" applyAlignment="1">
      <alignment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1" fillId="0" borderId="1" xfId="0" applyFont="1" applyFill="1" applyBorder="1" applyAlignment="1">
      <alignment vertical="center" wrapText="1"/>
    </xf>
    <xf numFmtId="0" fontId="21" fillId="0" borderId="56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21" fillId="0" borderId="19" xfId="0" quotePrefix="1" applyFont="1" applyBorder="1" applyAlignment="1">
      <alignment vertical="center" wrapText="1"/>
    </xf>
    <xf numFmtId="0" fontId="21" fillId="0" borderId="35" xfId="0" quotePrefix="1" applyFont="1" applyBorder="1" applyAlignment="1">
      <alignment vertical="center" wrapText="1"/>
    </xf>
    <xf numFmtId="0" fontId="21" fillId="0" borderId="57" xfId="0" applyFont="1" applyBorder="1" applyAlignment="1">
      <alignment vertical="center"/>
    </xf>
    <xf numFmtId="0" fontId="19" fillId="0" borderId="57" xfId="0" applyFont="1" applyFill="1" applyBorder="1" applyAlignment="1">
      <alignment horizontal="left" vertical="center" wrapText="1"/>
    </xf>
    <xf numFmtId="0" fontId="19" fillId="0" borderId="58" xfId="0" applyFont="1" applyFill="1" applyBorder="1" applyAlignment="1">
      <alignment horizontal="left" vertical="center" wrapText="1"/>
    </xf>
    <xf numFmtId="2" fontId="29" fillId="0" borderId="1" xfId="0" applyNumberFormat="1" applyFont="1" applyFill="1" applyBorder="1" applyAlignment="1">
      <alignment vertical="center" wrapText="1"/>
    </xf>
    <xf numFmtId="0" fontId="19" fillId="0" borderId="56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12" fillId="6" borderId="70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vertical="center"/>
    </xf>
    <xf numFmtId="0" fontId="19" fillId="0" borderId="56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30" fillId="2" borderId="33" xfId="0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Fill="1" applyBorder="1" applyAlignment="1">
      <alignment horizontal="left" vertical="center"/>
    </xf>
    <xf numFmtId="0" fontId="12" fillId="0" borderId="1" xfId="3" applyFont="1" applyFill="1" applyBorder="1" applyAlignment="1" applyProtection="1">
      <alignment horizontal="center" vertical="center" wrapText="1"/>
      <protection locked="0"/>
    </xf>
    <xf numFmtId="0" fontId="30" fillId="2" borderId="58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vertical="center" wrapText="1"/>
    </xf>
    <xf numFmtId="1" fontId="21" fillId="0" borderId="1" xfId="0" applyNumberFormat="1" applyFont="1" applyFill="1" applyBorder="1" applyAlignment="1">
      <alignment horizontal="center" vertical="center" wrapText="1"/>
    </xf>
    <xf numFmtId="2" fontId="17" fillId="0" borderId="0" xfId="0" applyNumberFormat="1" applyFont="1" applyFill="1" applyAlignment="1">
      <alignment vertical="center" wrapText="1"/>
    </xf>
    <xf numFmtId="0" fontId="17" fillId="0" borderId="0" xfId="0" applyFont="1" applyFill="1" applyAlignment="1">
      <alignment vertical="center" wrapText="1"/>
    </xf>
    <xf numFmtId="0" fontId="19" fillId="0" borderId="1" xfId="0" applyFont="1" applyBorder="1" applyAlignment="1">
      <alignment vertical="center" wrapText="1"/>
    </xf>
    <xf numFmtId="2" fontId="32" fillId="0" borderId="1" xfId="0" applyNumberFormat="1" applyFont="1" applyBorder="1" applyAlignment="1">
      <alignment vertical="center" wrapText="1"/>
    </xf>
    <xf numFmtId="4" fontId="34" fillId="0" borderId="0" xfId="0" applyNumberFormat="1" applyFont="1" applyFill="1" applyAlignment="1">
      <alignment horizontal="center" vertical="center" wrapText="1"/>
    </xf>
    <xf numFmtId="0" fontId="23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9" fillId="0" borderId="0" xfId="0" applyFont="1" applyFill="1" applyAlignment="1" applyProtection="1">
      <alignment vertical="center" wrapText="1"/>
      <protection locked="0"/>
    </xf>
    <xf numFmtId="0" fontId="21" fillId="0" borderId="1" xfId="0" applyFont="1" applyFill="1" applyBorder="1" applyAlignment="1" applyProtection="1">
      <alignment horizontal="center" vertical="center" wrapText="1"/>
      <protection locked="0"/>
    </xf>
    <xf numFmtId="1" fontId="2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vertical="center" wrapText="1"/>
      <protection locked="0"/>
    </xf>
    <xf numFmtId="0" fontId="19" fillId="0" borderId="1" xfId="0" applyFont="1" applyFill="1" applyBorder="1" applyAlignment="1" applyProtection="1">
      <alignment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21" fillId="0" borderId="0" xfId="0" applyFont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35" fillId="0" borderId="0" xfId="0" applyFont="1" applyAlignment="1" applyProtection="1">
      <alignment horizontal="left" vertical="center" wrapText="1"/>
      <protection locked="0"/>
    </xf>
    <xf numFmtId="0" fontId="19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21" fillId="0" borderId="1" xfId="0" applyFont="1" applyBorder="1" applyAlignment="1">
      <alignment vertical="center"/>
    </xf>
    <xf numFmtId="0" fontId="21" fillId="0" borderId="33" xfId="0" applyFont="1" applyBorder="1" applyAlignment="1">
      <alignment vertical="center"/>
    </xf>
    <xf numFmtId="0" fontId="19" fillId="0" borderId="56" xfId="0" applyFont="1" applyBorder="1" applyAlignment="1">
      <alignment vertical="center" wrapText="1"/>
    </xf>
    <xf numFmtId="0" fontId="21" fillId="0" borderId="34" xfId="0" quotePrefix="1" applyFont="1" applyBorder="1" applyAlignment="1">
      <alignment vertical="center" wrapText="1"/>
    </xf>
    <xf numFmtId="0" fontId="19" fillId="0" borderId="35" xfId="0" applyFont="1" applyBorder="1" applyAlignment="1">
      <alignment vertical="center" wrapText="1"/>
    </xf>
    <xf numFmtId="0" fontId="19" fillId="0" borderId="61" xfId="0" applyFont="1" applyFill="1" applyBorder="1" applyAlignment="1">
      <alignment horizontal="left" vertical="center" wrapText="1"/>
    </xf>
    <xf numFmtId="0" fontId="19" fillId="0" borderId="41" xfId="0" applyFont="1" applyFill="1" applyBorder="1" applyAlignment="1">
      <alignment horizontal="left" vertical="center" wrapText="1"/>
    </xf>
    <xf numFmtId="0" fontId="19" fillId="0" borderId="42" xfId="0" applyFont="1" applyFill="1" applyBorder="1" applyAlignment="1">
      <alignment horizontal="left" vertical="center" wrapText="1"/>
    </xf>
    <xf numFmtId="0" fontId="19" fillId="0" borderId="65" xfId="0" applyFont="1" applyFill="1" applyBorder="1" applyAlignment="1">
      <alignment vertical="center" wrapText="1"/>
    </xf>
    <xf numFmtId="0" fontId="19" fillId="0" borderId="66" xfId="0" applyFont="1" applyFill="1" applyBorder="1" applyAlignment="1">
      <alignment vertical="center" wrapText="1"/>
    </xf>
    <xf numFmtId="0" fontId="19" fillId="0" borderId="57" xfId="0" applyFont="1" applyFill="1" applyBorder="1" applyAlignment="1">
      <alignment vertical="center" wrapText="1"/>
    </xf>
    <xf numFmtId="0" fontId="19" fillId="0" borderId="58" xfId="0" applyFont="1" applyFill="1" applyBorder="1" applyAlignment="1">
      <alignment vertical="center" wrapText="1"/>
    </xf>
    <xf numFmtId="0" fontId="21" fillId="0" borderId="34" xfId="0" applyFont="1" applyBorder="1" applyAlignment="1">
      <alignment vertical="center" wrapText="1"/>
    </xf>
    <xf numFmtId="0" fontId="21" fillId="0" borderId="65" xfId="0" applyFont="1" applyBorder="1" applyAlignment="1">
      <alignment vertical="center" wrapText="1"/>
    </xf>
    <xf numFmtId="0" fontId="21" fillId="0" borderId="56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19" fillId="0" borderId="0" xfId="0" applyFont="1" applyFill="1" applyAlignment="1">
      <alignment vertical="center"/>
    </xf>
    <xf numFmtId="2" fontId="33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31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32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left" vertical="center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Fill="1" applyBorder="1" applyAlignment="1" applyProtection="1">
      <alignment horizontal="center" vertical="center" wrapText="1"/>
      <protection hidden="1"/>
    </xf>
    <xf numFmtId="0" fontId="12" fillId="0" borderId="80" xfId="3" applyFont="1" applyFill="1" applyBorder="1" applyAlignment="1" applyProtection="1">
      <alignment horizontal="center" vertical="center" wrapText="1"/>
      <protection locked="0"/>
    </xf>
    <xf numFmtId="2" fontId="31" fillId="0" borderId="80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81" xfId="3" applyFont="1" applyFill="1" applyBorder="1" applyAlignment="1" applyProtection="1">
      <alignment horizontal="center" vertical="center" wrapText="1"/>
      <protection locked="0"/>
    </xf>
    <xf numFmtId="2" fontId="31" fillId="0" borderId="8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82" xfId="3" applyFont="1" applyFill="1" applyBorder="1" applyAlignment="1" applyProtection="1">
      <alignment horizontal="center" vertical="center" wrapText="1"/>
      <protection locked="0"/>
    </xf>
    <xf numFmtId="2" fontId="31" fillId="0" borderId="82" xfId="0" applyNumberFormat="1" applyFont="1" applyFill="1" applyBorder="1" applyAlignment="1" applyProtection="1">
      <alignment horizontal="center" vertical="center" wrapText="1"/>
      <protection locked="0"/>
    </xf>
    <xf numFmtId="2" fontId="31" fillId="0" borderId="46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9" xfId="0" applyFont="1" applyBorder="1" applyAlignment="1">
      <alignment horizontal="left" vertical="center"/>
    </xf>
    <xf numFmtId="0" fontId="5" fillId="0" borderId="1" xfId="0" applyFont="1" applyBorder="1" applyAlignment="1" applyProtection="1">
      <alignment horizontal="left" vertical="top"/>
    </xf>
    <xf numFmtId="14" fontId="19" fillId="6" borderId="5" xfId="0" applyNumberFormat="1" applyFont="1" applyFill="1" applyBorder="1" applyAlignment="1" applyProtection="1">
      <alignment horizontal="center" vertical="top" wrapText="1"/>
      <protection locked="0"/>
    </xf>
    <xf numFmtId="14" fontId="19" fillId="6" borderId="2" xfId="0" applyNumberFormat="1" applyFont="1" applyFill="1" applyBorder="1" applyAlignment="1" applyProtection="1">
      <alignment horizontal="center" vertical="top" wrapText="1"/>
      <protection locked="0"/>
    </xf>
    <xf numFmtId="14" fontId="19" fillId="6" borderId="4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 applyAlignment="1"/>
    <xf numFmtId="0" fontId="1" fillId="0" borderId="1" xfId="0" applyFont="1" applyBorder="1" applyAlignment="1" applyProtection="1"/>
    <xf numFmtId="0" fontId="3" fillId="0" borderId="1" xfId="0" applyFont="1" applyBorder="1" applyAlignment="1"/>
    <xf numFmtId="0" fontId="38" fillId="0" borderId="2" xfId="0" applyFont="1" applyBorder="1" applyAlignment="1" applyProtection="1">
      <alignment horizontal="left"/>
      <protection locked="0"/>
    </xf>
    <xf numFmtId="0" fontId="38" fillId="0" borderId="5" xfId="0" applyFont="1" applyBorder="1" applyAlignment="1" applyProtection="1">
      <alignment horizontal="left"/>
      <protection locked="0"/>
    </xf>
    <xf numFmtId="0" fontId="1" fillId="0" borderId="2" xfId="0" applyFont="1" applyBorder="1" applyAlignment="1"/>
    <xf numFmtId="0" fontId="3" fillId="0" borderId="1" xfId="0" applyFont="1" applyBorder="1" applyAlignment="1">
      <alignment wrapText="1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0" xfId="0" applyFont="1" applyAlignment="1">
      <alignment horizontal="center"/>
    </xf>
    <xf numFmtId="2" fontId="12" fillId="6" borderId="15" xfId="0" applyNumberFormat="1" applyFont="1" applyFill="1" applyBorder="1" applyAlignment="1" applyProtection="1">
      <alignment horizontal="center" vertical="top" wrapText="1"/>
      <protection locked="0"/>
    </xf>
    <xf numFmtId="0" fontId="12" fillId="0" borderId="8" xfId="0" applyFont="1" applyFill="1" applyBorder="1" applyAlignment="1" applyProtection="1">
      <alignment horizontal="center" vertical="top" wrapText="1"/>
    </xf>
    <xf numFmtId="0" fontId="12" fillId="0" borderId="27" xfId="0" applyFont="1" applyFill="1" applyBorder="1" applyAlignment="1" applyProtection="1">
      <alignment horizontal="center" vertical="top" wrapText="1"/>
    </xf>
    <xf numFmtId="0" fontId="12" fillId="0" borderId="1" xfId="0" applyFont="1" applyFill="1" applyBorder="1" applyAlignment="1" applyProtection="1">
      <alignment horizontal="center" vertical="top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83" xfId="3" applyFont="1" applyBorder="1" applyAlignment="1" applyProtection="1">
      <alignment horizontal="center" vertical="top" wrapText="1"/>
      <protection locked="0"/>
    </xf>
    <xf numFmtId="0" fontId="12" fillId="0" borderId="86" xfId="0" applyFont="1" applyBorder="1" applyAlignment="1" applyProtection="1">
      <alignment vertical="top" wrapText="1"/>
      <protection locked="0"/>
    </xf>
    <xf numFmtId="0" fontId="12" fillId="0" borderId="87" xfId="3" applyFont="1" applyBorder="1" applyAlignment="1" applyProtection="1">
      <alignment horizontal="center" vertical="top" wrapText="1"/>
      <protection locked="0"/>
    </xf>
    <xf numFmtId="0" fontId="12" fillId="0" borderId="89" xfId="0" applyFont="1" applyBorder="1" applyAlignment="1" applyProtection="1">
      <alignment vertical="top" wrapText="1"/>
      <protection locked="0"/>
    </xf>
    <xf numFmtId="0" fontId="12" fillId="0" borderId="93" xfId="0" applyFont="1" applyBorder="1" applyAlignment="1" applyProtection="1">
      <alignment vertical="top" wrapText="1"/>
      <protection locked="0"/>
    </xf>
    <xf numFmtId="0" fontId="12" fillId="0" borderId="10" xfId="0" applyFont="1" applyFill="1" applyBorder="1" applyAlignment="1" applyProtection="1">
      <alignment vertical="top" wrapText="1"/>
    </xf>
    <xf numFmtId="0" fontId="12" fillId="0" borderId="86" xfId="0" applyFont="1" applyBorder="1" applyAlignment="1" applyProtection="1">
      <alignment vertical="top" wrapText="1"/>
    </xf>
    <xf numFmtId="0" fontId="12" fillId="0" borderId="89" xfId="0" applyFont="1" applyBorder="1" applyAlignment="1" applyProtection="1">
      <alignment vertical="top" wrapText="1"/>
    </xf>
    <xf numFmtId="0" fontId="12" fillId="0" borderId="90" xfId="3" applyFont="1" applyBorder="1" applyAlignment="1" applyProtection="1">
      <alignment horizontal="center" vertical="top" wrapText="1"/>
      <protection locked="0"/>
    </xf>
    <xf numFmtId="0" fontId="12" fillId="0" borderId="93" xfId="0" applyFont="1" applyBorder="1" applyAlignment="1" applyProtection="1">
      <alignment vertical="top" wrapText="1"/>
    </xf>
    <xf numFmtId="43" fontId="32" fillId="0" borderId="9" xfId="2" applyFont="1" applyFill="1" applyBorder="1" applyAlignment="1" applyProtection="1">
      <alignment horizontal="center" vertical="top" wrapText="1"/>
    </xf>
    <xf numFmtId="43" fontId="32" fillId="0" borderId="1" xfId="2" applyFont="1" applyFill="1" applyBorder="1" applyAlignment="1" applyProtection="1">
      <alignment horizontal="center" vertical="top" wrapText="1"/>
    </xf>
    <xf numFmtId="0" fontId="12" fillId="0" borderId="1" xfId="0" applyFont="1" applyFill="1" applyBorder="1" applyAlignment="1" applyProtection="1">
      <alignment vertical="top" wrapText="1"/>
    </xf>
    <xf numFmtId="43" fontId="32" fillId="0" borderId="1" xfId="2" applyFont="1" applyFill="1" applyBorder="1" applyAlignment="1" applyProtection="1">
      <alignment vertical="top" wrapText="1"/>
    </xf>
    <xf numFmtId="0" fontId="10" fillId="0" borderId="1" xfId="0" applyFont="1" applyFill="1" applyBorder="1" applyAlignment="1" applyProtection="1">
      <alignment horizontal="left" vertical="top"/>
    </xf>
    <xf numFmtId="2" fontId="8" fillId="0" borderId="72" xfId="0" applyNumberFormat="1" applyFont="1" applyFill="1" applyBorder="1" applyAlignment="1" applyProtection="1">
      <alignment vertical="center"/>
    </xf>
    <xf numFmtId="0" fontId="8" fillId="0" borderId="70" xfId="0" applyFont="1" applyFill="1" applyBorder="1" applyAlignment="1" applyProtection="1">
      <alignment horizontal="center" vertical="center" wrapText="1"/>
    </xf>
    <xf numFmtId="0" fontId="6" fillId="0" borderId="72" xfId="0" applyFont="1" applyFill="1" applyBorder="1" applyAlignment="1" applyProtection="1"/>
    <xf numFmtId="0" fontId="8" fillId="0" borderId="97" xfId="0" applyFont="1" applyFill="1" applyBorder="1" applyAlignment="1" applyProtection="1">
      <alignment vertical="top"/>
    </xf>
    <xf numFmtId="0" fontId="8" fillId="0" borderId="98" xfId="0" applyFont="1" applyFill="1" applyBorder="1" applyAlignment="1" applyProtection="1">
      <alignment vertical="top"/>
    </xf>
    <xf numFmtId="0" fontId="4" fillId="0" borderId="98" xfId="0" applyFont="1" applyBorder="1" applyAlignment="1" applyProtection="1">
      <alignment vertical="top"/>
    </xf>
    <xf numFmtId="0" fontId="4" fillId="0" borderId="100" xfId="0" applyFont="1" applyBorder="1" applyAlignment="1" applyProtection="1">
      <alignment vertical="top"/>
    </xf>
    <xf numFmtId="0" fontId="4" fillId="0" borderId="97" xfId="0" applyFont="1" applyBorder="1" applyAlignment="1" applyProtection="1">
      <alignment vertical="center"/>
    </xf>
    <xf numFmtId="0" fontId="4" fillId="0" borderId="97" xfId="0" applyFont="1" applyBorder="1" applyAlignment="1" applyProtection="1"/>
    <xf numFmtId="0" fontId="4" fillId="0" borderId="98" xfId="0" applyFont="1" applyBorder="1" applyAlignment="1" applyProtection="1"/>
    <xf numFmtId="0" fontId="4" fillId="0" borderId="94" xfId="0" applyFont="1" applyBorder="1" applyAlignment="1" applyProtection="1">
      <alignment vertical="top"/>
    </xf>
    <xf numFmtId="0" fontId="4" fillId="0" borderId="95" xfId="0" applyFont="1" applyBorder="1" applyAlignment="1" applyProtection="1">
      <alignment vertical="top"/>
    </xf>
    <xf numFmtId="0" fontId="4" fillId="0" borderId="99" xfId="0" applyFont="1" applyBorder="1" applyAlignment="1" applyProtection="1"/>
    <xf numFmtId="0" fontId="4" fillId="0" borderId="96" xfId="0" applyFont="1" applyBorder="1" applyAlignment="1" applyProtection="1">
      <alignment vertical="top"/>
    </xf>
    <xf numFmtId="0" fontId="4" fillId="0" borderId="70" xfId="0" applyFont="1" applyBorder="1" applyAlignment="1" applyProtection="1"/>
    <xf numFmtId="0" fontId="19" fillId="0" borderId="86" xfId="0" applyFont="1" applyBorder="1" applyAlignment="1" applyProtection="1">
      <alignment vertical="top" wrapText="1"/>
    </xf>
    <xf numFmtId="0" fontId="19" fillId="0" borderId="89" xfId="0" applyFont="1" applyBorder="1" applyAlignment="1" applyProtection="1">
      <alignment vertical="top" wrapText="1"/>
    </xf>
    <xf numFmtId="0" fontId="19" fillId="0" borderId="93" xfId="0" applyFont="1" applyBorder="1" applyAlignment="1" applyProtection="1">
      <alignment vertical="top" wrapText="1"/>
    </xf>
    <xf numFmtId="0" fontId="19" fillId="0" borderId="10" xfId="0" applyFont="1" applyBorder="1" applyAlignment="1" applyProtection="1">
      <alignment vertical="top" wrapText="1"/>
    </xf>
    <xf numFmtId="2" fontId="19" fillId="3" borderId="30" xfId="0" applyNumberFormat="1" applyFont="1" applyFill="1" applyBorder="1" applyAlignment="1">
      <alignment horizontal="center" vertical="top" wrapText="1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12" fillId="0" borderId="8" xfId="0" applyFont="1" applyFill="1" applyBorder="1" applyAlignment="1" applyProtection="1">
      <alignment horizontal="center" vertical="top" wrapText="1"/>
      <protection locked="0"/>
    </xf>
    <xf numFmtId="0" fontId="12" fillId="0" borderId="10" xfId="0" applyFont="1" applyFill="1" applyBorder="1" applyAlignment="1" applyProtection="1">
      <alignment vertical="top" wrapText="1"/>
      <protection locked="0"/>
    </xf>
    <xf numFmtId="2" fontId="40" fillId="0" borderId="80" xfId="0" applyNumberFormat="1" applyFont="1" applyFill="1" applyBorder="1" applyAlignment="1" applyProtection="1">
      <alignment horizontal="center" vertical="center" wrapText="1"/>
      <protection locked="0"/>
    </xf>
    <xf numFmtId="2" fontId="40" fillId="0" borderId="81" xfId="0" applyNumberFormat="1" applyFont="1" applyFill="1" applyBorder="1" applyAlignment="1" applyProtection="1">
      <alignment horizontal="center" vertical="center" wrapText="1"/>
      <protection locked="0"/>
    </xf>
    <xf numFmtId="2" fontId="40" fillId="0" borderId="82" xfId="0" applyNumberFormat="1" applyFont="1" applyFill="1" applyBorder="1" applyAlignment="1" applyProtection="1">
      <alignment horizontal="center" vertical="center" wrapText="1"/>
      <protection locked="0"/>
    </xf>
    <xf numFmtId="43" fontId="40" fillId="0" borderId="9" xfId="2" applyFont="1" applyFill="1" applyBorder="1" applyAlignment="1" applyProtection="1">
      <alignment horizontal="center" vertical="top" wrapText="1"/>
    </xf>
    <xf numFmtId="9" fontId="40" fillId="0" borderId="81" xfId="1" applyFont="1" applyBorder="1" applyAlignment="1" applyProtection="1">
      <alignment horizontal="center" vertical="top" wrapText="1"/>
    </xf>
    <xf numFmtId="9" fontId="40" fillId="0" borderId="91" xfId="1" applyFont="1" applyBorder="1" applyAlignment="1" applyProtection="1">
      <alignment horizontal="center" vertical="top" wrapText="1"/>
    </xf>
    <xf numFmtId="166" fontId="40" fillId="0" borderId="84" xfId="2" applyNumberFormat="1" applyFont="1" applyBorder="1" applyAlignment="1" applyProtection="1">
      <alignment horizontal="center" vertical="top" wrapText="1"/>
    </xf>
    <xf numFmtId="166" fontId="40" fillId="0" borderId="81" xfId="2" applyNumberFormat="1" applyFont="1" applyBorder="1" applyAlignment="1" applyProtection="1">
      <alignment horizontal="center" vertical="top" wrapText="1"/>
    </xf>
    <xf numFmtId="166" fontId="40" fillId="0" borderId="91" xfId="2" applyNumberFormat="1" applyFont="1" applyBorder="1" applyAlignment="1" applyProtection="1">
      <alignment horizontal="center" vertical="top" wrapText="1"/>
    </xf>
    <xf numFmtId="166" fontId="40" fillId="0" borderId="9" xfId="2" applyNumberFormat="1" applyFont="1" applyFill="1" applyBorder="1" applyAlignment="1" applyProtection="1">
      <alignment horizontal="center" vertical="top" wrapText="1"/>
    </xf>
    <xf numFmtId="166" fontId="41" fillId="0" borderId="9" xfId="2" applyNumberFormat="1" applyFont="1" applyFill="1" applyBorder="1" applyAlignment="1" applyProtection="1">
      <alignment horizontal="center" vertical="top" wrapText="1"/>
    </xf>
    <xf numFmtId="2" fontId="42" fillId="0" borderId="97" xfId="0" applyNumberFormat="1" applyFont="1" applyFill="1" applyBorder="1" applyAlignment="1" applyProtection="1">
      <alignment horizontal="center" vertical="top"/>
    </xf>
    <xf numFmtId="2" fontId="42" fillId="0" borderId="72" xfId="0" applyNumberFormat="1" applyFont="1" applyFill="1" applyBorder="1" applyAlignment="1" applyProtection="1">
      <alignment horizontal="center" vertical="top"/>
    </xf>
    <xf numFmtId="2" fontId="43" fillId="0" borderId="70" xfId="0" applyNumberFormat="1" applyFont="1" applyFill="1" applyBorder="1" applyAlignment="1" applyProtection="1">
      <alignment horizontal="center" vertical="center"/>
    </xf>
    <xf numFmtId="2" fontId="42" fillId="0" borderId="97" xfId="0" applyNumberFormat="1" applyFont="1" applyFill="1" applyBorder="1" applyAlignment="1" applyProtection="1">
      <alignment vertical="top"/>
    </xf>
    <xf numFmtId="2" fontId="42" fillId="0" borderId="77" xfId="0" applyNumberFormat="1" applyFont="1" applyFill="1" applyBorder="1" applyAlignment="1" applyProtection="1">
      <alignment vertical="top"/>
    </xf>
    <xf numFmtId="2" fontId="42" fillId="0" borderId="97" xfId="0" applyNumberFormat="1" applyFont="1" applyBorder="1" applyAlignment="1" applyProtection="1">
      <alignment horizontal="center" vertical="center" wrapText="1"/>
    </xf>
    <xf numFmtId="0" fontId="42" fillId="0" borderId="97" xfId="0" applyFont="1" applyBorder="1" applyAlignment="1" applyProtection="1">
      <alignment horizontal="center" vertical="center" wrapText="1"/>
    </xf>
    <xf numFmtId="2" fontId="42" fillId="0" borderId="100" xfId="0" applyNumberFormat="1" applyFont="1" applyBorder="1" applyAlignment="1" applyProtection="1">
      <alignment horizontal="center" vertical="top"/>
    </xf>
    <xf numFmtId="0" fontId="43" fillId="0" borderId="100" xfId="0" applyFont="1" applyBorder="1" applyAlignment="1" applyProtection="1">
      <alignment vertical="top"/>
    </xf>
    <xf numFmtId="2" fontId="42" fillId="0" borderId="98" xfId="0" applyNumberFormat="1" applyFont="1" applyBorder="1" applyAlignment="1" applyProtection="1">
      <alignment horizontal="center" vertical="top"/>
    </xf>
    <xf numFmtId="0" fontId="43" fillId="0" borderId="98" xfId="0" applyFont="1" applyBorder="1" applyAlignment="1" applyProtection="1">
      <alignment vertical="top"/>
    </xf>
    <xf numFmtId="2" fontId="42" fillId="0" borderId="70" xfId="0" applyNumberFormat="1" applyFont="1" applyBorder="1" applyAlignment="1" applyProtection="1">
      <alignment horizontal="center" vertical="top"/>
    </xf>
    <xf numFmtId="0" fontId="43" fillId="0" borderId="70" xfId="0" applyFont="1" applyBorder="1" applyAlignment="1" applyProtection="1">
      <alignment vertical="top"/>
    </xf>
    <xf numFmtId="2" fontId="43" fillId="0" borderId="72" xfId="0" applyNumberFormat="1" applyFont="1" applyFill="1" applyBorder="1" applyAlignment="1" applyProtection="1">
      <alignment horizontal="center" vertical="top"/>
    </xf>
    <xf numFmtId="166" fontId="42" fillId="0" borderId="97" xfId="0" applyNumberFormat="1" applyFont="1" applyBorder="1" applyAlignment="1" applyProtection="1">
      <alignment horizontal="center" vertical="top"/>
    </xf>
    <xf numFmtId="0" fontId="43" fillId="0" borderId="94" xfId="0" applyFont="1" applyBorder="1" applyAlignment="1" applyProtection="1">
      <alignment vertical="top"/>
    </xf>
    <xf numFmtId="166" fontId="42" fillId="0" borderId="99" xfId="0" applyNumberFormat="1" applyFont="1" applyBorder="1" applyAlignment="1" applyProtection="1">
      <alignment horizontal="center" vertical="top"/>
    </xf>
    <xf numFmtId="0" fontId="43" fillId="0" borderId="95" xfId="0" applyFont="1" applyBorder="1" applyAlignment="1" applyProtection="1">
      <alignment vertical="top"/>
    </xf>
    <xf numFmtId="166" fontId="42" fillId="0" borderId="98" xfId="0" applyNumberFormat="1" applyFont="1" applyBorder="1" applyAlignment="1" applyProtection="1">
      <alignment horizontal="center" vertical="top"/>
    </xf>
    <xf numFmtId="0" fontId="43" fillId="0" borderId="96" xfId="0" applyFont="1" applyBorder="1" applyAlignment="1" applyProtection="1">
      <alignment vertical="top"/>
    </xf>
    <xf numFmtId="166" fontId="42" fillId="0" borderId="72" xfId="0" applyNumberFormat="1" applyFont="1" applyBorder="1" applyAlignment="1" applyProtection="1">
      <alignment horizontal="center" vertical="top"/>
    </xf>
    <xf numFmtId="0" fontId="43" fillId="0" borderId="33" xfId="0" applyFont="1" applyBorder="1" applyAlignment="1" applyProtection="1">
      <alignment vertical="top"/>
    </xf>
    <xf numFmtId="2" fontId="43" fillId="0" borderId="21" xfId="0" applyNumberFormat="1" applyFont="1" applyFill="1" applyBorder="1" applyAlignment="1" applyProtection="1">
      <alignment horizontal="center" vertical="top"/>
    </xf>
    <xf numFmtId="2" fontId="39" fillId="0" borderId="21" xfId="0" applyNumberFormat="1" applyFont="1" applyFill="1" applyBorder="1" applyAlignment="1" applyProtection="1">
      <alignment horizontal="center" vertical="center"/>
    </xf>
    <xf numFmtId="166" fontId="40" fillId="0" borderId="85" xfId="2" applyNumberFormat="1" applyFont="1" applyBorder="1" applyAlignment="1" applyProtection="1">
      <alignment horizontal="center" vertical="top" wrapText="1"/>
    </xf>
    <xf numFmtId="166" fontId="40" fillId="0" borderId="88" xfId="2" applyNumberFormat="1" applyFont="1" applyBorder="1" applyAlignment="1" applyProtection="1">
      <alignment horizontal="center" vertical="top" wrapText="1"/>
    </xf>
    <xf numFmtId="166" fontId="41" fillId="0" borderId="11" xfId="2" applyNumberFormat="1" applyFont="1" applyFill="1" applyBorder="1" applyAlignment="1" applyProtection="1">
      <alignment horizontal="center" vertical="top" wrapText="1"/>
    </xf>
    <xf numFmtId="9" fontId="40" fillId="0" borderId="84" xfId="1" applyFont="1" applyBorder="1" applyAlignment="1" applyProtection="1">
      <alignment horizontal="center" vertical="top" wrapText="1"/>
    </xf>
    <xf numFmtId="0" fontId="40" fillId="0" borderId="48" xfId="0" applyFont="1" applyFill="1" applyBorder="1" applyAlignment="1" applyProtection="1">
      <alignment horizontal="center" vertical="top" wrapText="1"/>
    </xf>
    <xf numFmtId="167" fontId="40" fillId="0" borderId="81" xfId="2" applyNumberFormat="1" applyFont="1" applyBorder="1" applyAlignment="1" applyProtection="1">
      <alignment horizontal="center" vertical="top" wrapText="1"/>
    </xf>
    <xf numFmtId="166" fontId="40" fillId="0" borderId="102" xfId="2" applyNumberFormat="1" applyFont="1" applyBorder="1" applyAlignment="1" applyProtection="1">
      <alignment horizontal="center" vertical="top" wrapText="1"/>
    </xf>
    <xf numFmtId="9" fontId="40" fillId="0" borderId="103" xfId="1" applyFont="1" applyBorder="1" applyAlignment="1" applyProtection="1">
      <alignment horizontal="center" vertical="top" wrapText="1"/>
    </xf>
    <xf numFmtId="166" fontId="40" fillId="0" borderId="84" xfId="2" applyNumberFormat="1" applyFont="1" applyBorder="1" applyAlignment="1" applyProtection="1">
      <alignment horizontal="center" wrapText="1"/>
    </xf>
    <xf numFmtId="166" fontId="40" fillId="0" borderId="81" xfId="2" applyNumberFormat="1" applyFont="1" applyBorder="1" applyAlignment="1" applyProtection="1">
      <alignment horizontal="center" wrapText="1"/>
    </xf>
    <xf numFmtId="166" fontId="40" fillId="0" borderId="91" xfId="2" applyNumberFormat="1" applyFont="1" applyBorder="1" applyAlignment="1" applyProtection="1">
      <alignment horizontal="center" wrapText="1"/>
    </xf>
    <xf numFmtId="166" fontId="41" fillId="0" borderId="9" xfId="2" applyNumberFormat="1" applyFont="1" applyFill="1" applyBorder="1" applyAlignment="1" applyProtection="1">
      <alignment horizontal="center" wrapText="1"/>
    </xf>
    <xf numFmtId="14" fontId="12" fillId="6" borderId="30" xfId="0" applyNumberFormat="1" applyFont="1" applyFill="1" applyBorder="1" applyAlignment="1" applyProtection="1">
      <alignment horizontal="left" vertical="top" wrapText="1"/>
      <protection locked="0"/>
    </xf>
    <xf numFmtId="14" fontId="12" fillId="6" borderId="17" xfId="0" applyNumberFormat="1" applyFont="1" applyFill="1" applyBorder="1" applyAlignment="1" applyProtection="1">
      <alignment horizontal="left" vertical="top" wrapText="1"/>
      <protection locked="0"/>
    </xf>
    <xf numFmtId="0" fontId="4" fillId="0" borderId="72" xfId="0" applyFont="1" applyBorder="1" applyAlignment="1" applyProtection="1">
      <alignment vertical="top"/>
    </xf>
    <xf numFmtId="0" fontId="4" fillId="0" borderId="70" xfId="0" applyFont="1" applyBorder="1" applyAlignment="1" applyProtection="1">
      <alignment vertical="center"/>
    </xf>
    <xf numFmtId="1" fontId="10" fillId="0" borderId="9" xfId="0" applyNumberFormat="1" applyFont="1" applyBorder="1" applyAlignment="1" applyProtection="1">
      <alignment horizontal="center" vertical="center" wrapText="1"/>
    </xf>
    <xf numFmtId="2" fontId="8" fillId="0" borderId="30" xfId="0" applyNumberFormat="1" applyFont="1" applyBorder="1" applyAlignment="1" applyProtection="1">
      <alignment horizontal="center" vertical="center" wrapText="1"/>
    </xf>
    <xf numFmtId="2" fontId="8" fillId="0" borderId="2" xfId="0" applyNumberFormat="1" applyFont="1" applyBorder="1" applyAlignment="1" applyProtection="1">
      <alignment horizontal="center" vertical="center" wrapText="1"/>
    </xf>
    <xf numFmtId="1" fontId="8" fillId="0" borderId="4" xfId="0" applyNumberFormat="1" applyFont="1" applyBorder="1" applyAlignment="1" applyProtection="1">
      <alignment horizontal="center" vertical="top"/>
    </xf>
    <xf numFmtId="2" fontId="8" fillId="0" borderId="4" xfId="0" applyNumberFormat="1" applyFont="1" applyBorder="1" applyAlignment="1" applyProtection="1">
      <alignment horizontal="center" vertical="top"/>
    </xf>
    <xf numFmtId="2" fontId="8" fillId="0" borderId="2" xfId="0" applyNumberFormat="1" applyFont="1" applyBorder="1" applyAlignment="1" applyProtection="1">
      <alignment horizontal="center" vertical="top"/>
    </xf>
    <xf numFmtId="0" fontId="10" fillId="0" borderId="36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top"/>
    </xf>
    <xf numFmtId="2" fontId="8" fillId="0" borderId="3" xfId="0" applyNumberFormat="1" applyFont="1" applyBorder="1" applyAlignment="1" applyProtection="1">
      <alignment horizontal="center" vertical="top"/>
    </xf>
    <xf numFmtId="0" fontId="8" fillId="0" borderId="2" xfId="0" applyFont="1" applyBorder="1" applyAlignment="1" applyProtection="1">
      <alignment horizontal="center" vertical="top"/>
    </xf>
    <xf numFmtId="2" fontId="8" fillId="0" borderId="17" xfId="0" applyNumberFormat="1" applyFont="1" applyBorder="1" applyAlignment="1" applyProtection="1">
      <alignment horizontal="center" vertical="top"/>
    </xf>
    <xf numFmtId="2" fontId="8" fillId="0" borderId="49" xfId="0" applyNumberFormat="1" applyFont="1" applyBorder="1" applyAlignment="1" applyProtection="1">
      <alignment horizontal="center" vertical="top"/>
    </xf>
    <xf numFmtId="0" fontId="4" fillId="0" borderId="97" xfId="0" applyFont="1" applyBorder="1" applyAlignment="1" applyProtection="1">
      <alignment vertical="top"/>
    </xf>
    <xf numFmtId="0" fontId="4" fillId="0" borderId="98" xfId="0" applyFont="1" applyBorder="1" applyAlignment="1" applyProtection="1">
      <alignment vertical="center"/>
    </xf>
    <xf numFmtId="0" fontId="4" fillId="0" borderId="99" xfId="0" applyFont="1" applyBorder="1" applyAlignment="1" applyProtection="1">
      <alignment vertical="center"/>
    </xf>
    <xf numFmtId="0" fontId="4" fillId="0" borderId="101" xfId="0" applyFont="1" applyBorder="1" applyAlignment="1" applyProtection="1">
      <alignment vertical="top"/>
    </xf>
    <xf numFmtId="0" fontId="4" fillId="0" borderId="21" xfId="0" applyFont="1" applyBorder="1" applyAlignment="1" applyProtection="1"/>
    <xf numFmtId="0" fontId="4" fillId="0" borderId="109" xfId="0" applyFont="1" applyBorder="1" applyAlignment="1" applyProtection="1">
      <alignment vertical="top"/>
    </xf>
    <xf numFmtId="0" fontId="4" fillId="0" borderId="106" xfId="0" applyFont="1" applyBorder="1" applyAlignment="1" applyProtection="1"/>
    <xf numFmtId="2" fontId="7" fillId="0" borderId="97" xfId="0" applyNumberFormat="1" applyFont="1" applyBorder="1" applyAlignment="1" applyProtection="1">
      <alignment horizontal="center" vertical="top"/>
    </xf>
    <xf numFmtId="0" fontId="4" fillId="0" borderId="105" xfId="0" applyFont="1" applyBorder="1" applyAlignment="1" applyProtection="1">
      <alignment vertical="center"/>
    </xf>
    <xf numFmtId="0" fontId="4" fillId="0" borderId="21" xfId="0" applyFont="1" applyBorder="1" applyAlignment="1" applyProtection="1">
      <alignment vertical="center"/>
    </xf>
    <xf numFmtId="0" fontId="4" fillId="0" borderId="107" xfId="0" applyFont="1" applyBorder="1" applyAlignment="1" applyProtection="1"/>
    <xf numFmtId="2" fontId="10" fillId="0" borderId="49" xfId="0" applyNumberFormat="1" applyFont="1" applyBorder="1" applyAlignment="1" applyProtection="1">
      <alignment horizontal="center"/>
    </xf>
    <xf numFmtId="1" fontId="4" fillId="0" borderId="50" xfId="0" applyNumberFormat="1" applyFont="1" applyBorder="1" applyAlignment="1" applyProtection="1">
      <alignment horizontal="center"/>
    </xf>
    <xf numFmtId="2" fontId="10" fillId="0" borderId="11" xfId="0" applyNumberFormat="1" applyFont="1" applyBorder="1" applyAlignment="1" applyProtection="1">
      <alignment horizontal="center"/>
    </xf>
    <xf numFmtId="0" fontId="4" fillId="0" borderId="19" xfId="0" applyFont="1" applyFill="1" applyBorder="1" applyAlignment="1" applyProtection="1">
      <alignment horizontal="center" vertical="top"/>
    </xf>
    <xf numFmtId="0" fontId="4" fillId="0" borderId="20" xfId="0" applyFont="1" applyFill="1" applyBorder="1" applyAlignment="1" applyProtection="1">
      <alignment horizontal="center" vertical="top"/>
    </xf>
    <xf numFmtId="0" fontId="4" fillId="0" borderId="21" xfId="0" applyFont="1" applyFill="1" applyBorder="1" applyAlignment="1" applyProtection="1">
      <alignment horizontal="center" vertical="top"/>
    </xf>
    <xf numFmtId="0" fontId="4" fillId="0" borderId="19" xfId="0" applyFont="1" applyFill="1" applyBorder="1" applyAlignment="1" applyProtection="1">
      <alignment horizontal="center"/>
    </xf>
    <xf numFmtId="0" fontId="4" fillId="0" borderId="20" xfId="0" applyFont="1" applyFill="1" applyBorder="1" applyAlignment="1" applyProtection="1">
      <alignment horizontal="center"/>
    </xf>
    <xf numFmtId="0" fontId="4" fillId="0" borderId="21" xfId="0" applyFont="1" applyFill="1" applyBorder="1" applyAlignment="1" applyProtection="1">
      <alignment horizontal="center"/>
    </xf>
    <xf numFmtId="0" fontId="4" fillId="0" borderId="33" xfId="0" applyFont="1" applyBorder="1" applyAlignment="1" applyProtection="1"/>
    <xf numFmtId="0" fontId="6" fillId="0" borderId="58" xfId="0" applyFont="1" applyBorder="1" applyAlignment="1" applyProtection="1"/>
    <xf numFmtId="0" fontId="37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 vertical="top"/>
    </xf>
    <xf numFmtId="0" fontId="4" fillId="0" borderId="0" xfId="0" applyFont="1" applyAlignment="1" applyProtection="1">
      <alignment horizontal="center" vertical="top"/>
    </xf>
    <xf numFmtId="0" fontId="19" fillId="0" borderId="17" xfId="0" applyFont="1" applyFill="1" applyBorder="1" applyAlignment="1" applyProtection="1">
      <alignment horizontal="center" vertical="center" wrapText="1"/>
    </xf>
    <xf numFmtId="0" fontId="19" fillId="0" borderId="38" xfId="0" applyFont="1" applyFill="1" applyBorder="1" applyAlignment="1" applyProtection="1">
      <alignment horizontal="center" vertical="center" wrapText="1"/>
    </xf>
    <xf numFmtId="0" fontId="19" fillId="0" borderId="43" xfId="0" applyFont="1" applyFill="1" applyBorder="1" applyAlignment="1" applyProtection="1">
      <alignment horizontal="center" vertical="center" wrapText="1"/>
    </xf>
    <xf numFmtId="164" fontId="12" fillId="6" borderId="49" xfId="0" applyNumberFormat="1" applyFont="1" applyFill="1" applyBorder="1" applyAlignment="1" applyProtection="1">
      <alignment horizontal="center" vertical="top" wrapText="1"/>
      <protection locked="0"/>
    </xf>
    <xf numFmtId="0" fontId="12" fillId="3" borderId="2" xfId="0" applyFont="1" applyFill="1" applyBorder="1" applyAlignment="1" applyProtection="1">
      <alignment horizontal="center" vertical="top" wrapText="1"/>
    </xf>
    <xf numFmtId="0" fontId="12" fillId="6" borderId="62" xfId="2" applyNumberFormat="1" applyFont="1" applyFill="1" applyBorder="1" applyAlignment="1" applyProtection="1">
      <alignment horizontal="center" vertical="top" wrapText="1"/>
      <protection locked="0"/>
    </xf>
    <xf numFmtId="0" fontId="12" fillId="6" borderId="6" xfId="2" applyNumberFormat="1" applyFont="1" applyFill="1" applyBorder="1" applyAlignment="1" applyProtection="1">
      <alignment horizontal="center" vertical="top" wrapText="1"/>
      <protection locked="0"/>
    </xf>
    <xf numFmtId="0" fontId="12" fillId="6" borderId="55" xfId="2" applyNumberFormat="1" applyFont="1" applyFill="1" applyBorder="1" applyAlignment="1" applyProtection="1">
      <alignment horizontal="center" vertical="top" wrapText="1"/>
      <protection locked="0"/>
    </xf>
    <xf numFmtId="164" fontId="12" fillId="6" borderId="6" xfId="0" applyNumberFormat="1" applyFont="1" applyFill="1" applyBorder="1" applyAlignment="1" applyProtection="1">
      <alignment horizontal="center" vertical="top" wrapText="1"/>
      <protection locked="0"/>
    </xf>
    <xf numFmtId="164" fontId="12" fillId="6" borderId="45" xfId="0" applyNumberFormat="1" applyFont="1" applyFill="1" applyBorder="1" applyAlignment="1" applyProtection="1">
      <alignment horizontal="center" vertical="top" wrapText="1"/>
      <protection locked="0"/>
    </xf>
    <xf numFmtId="164" fontId="12" fillId="6" borderId="5" xfId="0" applyNumberFormat="1" applyFont="1" applyFill="1" applyBorder="1" applyAlignment="1" applyProtection="1">
      <alignment horizontal="center" vertical="top" wrapText="1"/>
      <protection locked="0"/>
    </xf>
    <xf numFmtId="0" fontId="19" fillId="0" borderId="0" xfId="0" applyFont="1" applyAlignment="1">
      <alignment vertical="top" wrapText="1"/>
    </xf>
    <xf numFmtId="0" fontId="19" fillId="0" borderId="1" xfId="0" applyFont="1" applyFill="1" applyBorder="1" applyAlignment="1">
      <alignment wrapText="1"/>
    </xf>
    <xf numFmtId="0" fontId="19" fillId="0" borderId="0" xfId="0" applyFont="1" applyFill="1" applyAlignment="1">
      <alignment vertical="top" wrapText="1"/>
    </xf>
    <xf numFmtId="0" fontId="21" fillId="0" borderId="56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 wrapText="1"/>
    </xf>
    <xf numFmtId="0" fontId="21" fillId="0" borderId="65" xfId="0" applyFont="1" applyFill="1" applyBorder="1" applyAlignment="1">
      <alignment horizontal="center" vertical="top" wrapText="1"/>
    </xf>
    <xf numFmtId="0" fontId="21" fillId="0" borderId="66" xfId="0" applyFont="1" applyFill="1" applyBorder="1" applyAlignment="1">
      <alignment horizontal="center" vertical="top" wrapText="1"/>
    </xf>
    <xf numFmtId="2" fontId="34" fillId="0" borderId="1" xfId="0" applyNumberFormat="1" applyFont="1" applyFill="1" applyBorder="1" applyAlignment="1">
      <alignment vertical="center" wrapText="1"/>
    </xf>
    <xf numFmtId="2" fontId="34" fillId="0" borderId="33" xfId="0" applyNumberFormat="1" applyFont="1" applyFill="1" applyBorder="1" applyAlignment="1">
      <alignment vertical="center" wrapText="1"/>
    </xf>
    <xf numFmtId="0" fontId="23" fillId="4" borderId="11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 wrapText="1"/>
    </xf>
    <xf numFmtId="0" fontId="21" fillId="0" borderId="33" xfId="0" applyFont="1" applyFill="1" applyBorder="1" applyAlignment="1">
      <alignment horizontal="center" vertical="top" wrapText="1"/>
    </xf>
    <xf numFmtId="0" fontId="21" fillId="0" borderId="35" xfId="0" quotePrefix="1" applyFont="1" applyBorder="1" applyAlignment="1">
      <alignment vertical="top" wrapText="1"/>
    </xf>
    <xf numFmtId="0" fontId="21" fillId="0" borderId="57" xfId="0" applyFont="1" applyBorder="1" applyAlignment="1">
      <alignment vertical="top"/>
    </xf>
    <xf numFmtId="0" fontId="21" fillId="0" borderId="57" xfId="0" applyFont="1" applyBorder="1" applyAlignment="1">
      <alignment vertical="top" wrapText="1"/>
    </xf>
    <xf numFmtId="0" fontId="19" fillId="0" borderId="58" xfId="0" applyFont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2" xfId="0" applyFont="1" applyFill="1" applyBorder="1" applyAlignment="1" applyProtection="1">
      <alignment horizontal="center" vertical="center" wrapText="1"/>
      <protection locked="0"/>
    </xf>
    <xf numFmtId="0" fontId="19" fillId="0" borderId="7" xfId="0" applyFont="1" applyFill="1" applyBorder="1" applyAlignment="1" applyProtection="1">
      <alignment horizontal="center" vertical="center" wrapText="1"/>
      <protection locked="0"/>
    </xf>
    <xf numFmtId="0" fontId="19" fillId="0" borderId="15" xfId="0" applyFont="1" applyFill="1" applyBorder="1" applyAlignment="1" applyProtection="1">
      <alignment horizontal="center" vertical="center" wrapText="1"/>
      <protection locked="0"/>
    </xf>
    <xf numFmtId="0" fontId="19" fillId="0" borderId="61" xfId="0" applyFont="1" applyFill="1" applyBorder="1" applyAlignment="1" applyProtection="1">
      <alignment horizontal="center" vertical="center" wrapText="1"/>
      <protection locked="0"/>
    </xf>
    <xf numFmtId="0" fontId="12" fillId="0" borderId="34" xfId="3" applyFont="1" applyFill="1" applyBorder="1" applyAlignment="1" applyProtection="1">
      <alignment horizontal="center" vertical="top" wrapText="1"/>
      <protection locked="0"/>
    </xf>
    <xf numFmtId="0" fontId="12" fillId="0" borderId="65" xfId="3" applyFont="1" applyFill="1" applyBorder="1" applyAlignment="1" applyProtection="1">
      <alignment horizontal="center" vertical="top" wrapText="1"/>
      <protection locked="0"/>
    </xf>
    <xf numFmtId="0" fontId="19" fillId="0" borderId="41" xfId="0" applyFont="1" applyFill="1" applyBorder="1" applyAlignment="1" applyProtection="1">
      <alignment horizontal="center" vertical="center" wrapText="1"/>
      <protection locked="0"/>
    </xf>
    <xf numFmtId="0" fontId="12" fillId="0" borderId="56" xfId="3" applyFont="1" applyFill="1" applyBorder="1" applyAlignment="1" applyProtection="1">
      <alignment horizontal="center" vertical="top" wrapText="1"/>
      <protection locked="0"/>
    </xf>
    <xf numFmtId="0" fontId="12" fillId="0" borderId="1" xfId="3" applyFont="1" applyFill="1" applyBorder="1" applyAlignment="1" applyProtection="1">
      <alignment horizontal="center" vertical="top" wrapText="1"/>
      <protection locked="0"/>
    </xf>
    <xf numFmtId="0" fontId="19" fillId="0" borderId="0" xfId="0" applyFont="1" applyAlignment="1">
      <alignment horizontal="left" vertical="top"/>
    </xf>
    <xf numFmtId="0" fontId="12" fillId="0" borderId="35" xfId="3" applyFont="1" applyFill="1" applyBorder="1" applyAlignment="1" applyProtection="1">
      <alignment horizontal="center" vertical="top" wrapText="1"/>
      <protection locked="0"/>
    </xf>
    <xf numFmtId="0" fontId="12" fillId="0" borderId="57" xfId="3" applyFont="1" applyFill="1" applyBorder="1" applyAlignment="1" applyProtection="1">
      <alignment horizontal="center" vertical="top" wrapText="1"/>
      <protection locked="0"/>
    </xf>
    <xf numFmtId="2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44" fillId="0" borderId="1" xfId="0" applyFont="1" applyBorder="1" applyAlignment="1">
      <alignment horizontal="center" vertical="top" wrapText="1"/>
    </xf>
    <xf numFmtId="0" fontId="19" fillId="0" borderId="0" xfId="0" applyFont="1" applyAlignment="1" applyProtection="1">
      <alignment horizontal="left" vertical="top"/>
      <protection locked="0"/>
    </xf>
    <xf numFmtId="0" fontId="21" fillId="0" borderId="56" xfId="0" quotePrefix="1" applyFont="1" applyBorder="1" applyAlignment="1">
      <alignment vertical="top" wrapText="1"/>
    </xf>
    <xf numFmtId="0" fontId="21" fillId="0" borderId="1" xfId="0" applyFont="1" applyBorder="1" applyAlignment="1">
      <alignment vertical="top"/>
    </xf>
    <xf numFmtId="0" fontId="21" fillId="0" borderId="1" xfId="0" applyFont="1" applyBorder="1" applyAlignment="1">
      <alignment vertical="top" wrapText="1"/>
    </xf>
    <xf numFmtId="0" fontId="21" fillId="0" borderId="33" xfId="0" applyFont="1" applyBorder="1" applyAlignment="1">
      <alignment horizontal="center" vertical="top" wrapText="1"/>
    </xf>
    <xf numFmtId="0" fontId="19" fillId="0" borderId="0" xfId="0" applyFont="1" applyAlignment="1" applyProtection="1">
      <alignment horizontal="left"/>
      <protection locked="0"/>
    </xf>
    <xf numFmtId="0" fontId="21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left" vertical="top" wrapText="1"/>
    </xf>
    <xf numFmtId="0" fontId="19" fillId="0" borderId="56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33" xfId="0" applyFont="1" applyBorder="1" applyAlignment="1">
      <alignment vertical="top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wrapText="1"/>
    </xf>
    <xf numFmtId="0" fontId="19" fillId="0" borderId="0" xfId="0" applyFont="1" applyAlignment="1" applyProtection="1">
      <alignment vertical="top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23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horizontal="center" vertical="top"/>
      <protection locked="0"/>
    </xf>
    <xf numFmtId="0" fontId="19" fillId="0" borderId="0" xfId="0" applyFont="1" applyAlignme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top"/>
      <protection locked="0"/>
    </xf>
    <xf numFmtId="0" fontId="12" fillId="0" borderId="1" xfId="0" applyFont="1" applyBorder="1" applyAlignment="1" applyProtection="1">
      <alignment horizontal="center" vertical="top"/>
      <protection locked="0"/>
    </xf>
    <xf numFmtId="0" fontId="21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wrapText="1"/>
      <protection locked="0"/>
    </xf>
    <xf numFmtId="0" fontId="19" fillId="0" borderId="0" xfId="0" applyFont="1" applyAlignment="1" applyProtection="1">
      <alignment horizontal="center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19" fillId="0" borderId="0" xfId="0" applyFont="1" applyAlignment="1">
      <alignment horizontal="center" wrapText="1"/>
    </xf>
    <xf numFmtId="0" fontId="19" fillId="0" borderId="0" xfId="0" applyFont="1" applyAlignment="1" applyProtection="1">
      <alignment vertical="top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top" wrapText="1"/>
    </xf>
    <xf numFmtId="0" fontId="19" fillId="0" borderId="33" xfId="0" applyFont="1" applyFill="1" applyBorder="1" applyAlignment="1">
      <alignment horizontal="center" vertical="top" wrapText="1"/>
    </xf>
    <xf numFmtId="2" fontId="31" fillId="0" borderId="66" xfId="0" applyNumberFormat="1" applyFont="1" applyFill="1" applyBorder="1" applyAlignment="1" applyProtection="1">
      <alignment horizontal="center" vertical="center" wrapText="1"/>
      <protection locked="0"/>
    </xf>
    <xf numFmtId="2" fontId="31" fillId="0" borderId="33" xfId="0" applyNumberFormat="1" applyFont="1" applyFill="1" applyBorder="1" applyAlignment="1" applyProtection="1">
      <alignment horizontal="center" vertical="center" wrapText="1"/>
      <protection locked="0"/>
    </xf>
    <xf numFmtId="2" fontId="31" fillId="0" borderId="58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5" xfId="0" applyFont="1" applyFill="1" applyBorder="1" applyAlignment="1" applyProtection="1">
      <alignment horizontal="center" vertical="center" wrapText="1"/>
      <protection hidden="1"/>
    </xf>
    <xf numFmtId="0" fontId="19" fillId="0" borderId="0" xfId="0" applyFont="1" applyAlignment="1">
      <alignment vertical="top"/>
    </xf>
    <xf numFmtId="0" fontId="19" fillId="0" borderId="60" xfId="0" applyFont="1" applyFill="1" applyBorder="1" applyAlignment="1" applyProtection="1">
      <alignment horizontal="center" vertical="center" wrapText="1"/>
      <protection hidden="1"/>
    </xf>
    <xf numFmtId="0" fontId="19" fillId="0" borderId="30" xfId="0" applyFont="1" applyFill="1" applyBorder="1" applyAlignment="1" applyProtection="1">
      <alignment horizontal="center" vertical="center" wrapText="1"/>
      <protection hidden="1"/>
    </xf>
    <xf numFmtId="2" fontId="31" fillId="0" borderId="25" xfId="0" applyNumberFormat="1" applyFont="1" applyFill="1" applyBorder="1" applyAlignment="1" applyProtection="1">
      <alignment horizontal="center" vertical="center" wrapText="1"/>
      <protection locked="0"/>
    </xf>
    <xf numFmtId="2" fontId="31" fillId="0" borderId="49" xfId="0" applyNumberFormat="1" applyFont="1" applyFill="1" applyBorder="1" applyAlignment="1" applyProtection="1">
      <alignment horizontal="center" vertical="center" wrapText="1"/>
      <protection locked="0"/>
    </xf>
    <xf numFmtId="2" fontId="31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37" xfId="0" applyFont="1" applyFill="1" applyBorder="1" applyAlignment="1" applyProtection="1">
      <alignment horizontal="center" vertical="center" wrapText="1"/>
      <protection hidden="1"/>
    </xf>
    <xf numFmtId="0" fontId="19" fillId="3" borderId="6" xfId="0" applyFont="1" applyFill="1" applyBorder="1" applyAlignment="1">
      <alignment vertical="center" wrapText="1"/>
    </xf>
    <xf numFmtId="0" fontId="19" fillId="0" borderId="64" xfId="0" applyFont="1" applyFill="1" applyBorder="1" applyAlignment="1">
      <alignment vertical="top" wrapText="1"/>
    </xf>
    <xf numFmtId="0" fontId="19" fillId="0" borderId="64" xfId="0" applyFont="1" applyFill="1" applyBorder="1" applyAlignment="1">
      <alignment vertical="center" wrapText="1"/>
    </xf>
    <xf numFmtId="2" fontId="40" fillId="3" borderId="5" xfId="0" applyNumberFormat="1" applyFont="1" applyFill="1" applyBorder="1" applyAlignment="1">
      <alignment horizontal="center" vertical="center" wrapText="1"/>
    </xf>
    <xf numFmtId="2" fontId="40" fillId="3" borderId="6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vertical="center" wrapText="1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0" fontId="12" fillId="0" borderId="1" xfId="0" applyFont="1" applyFill="1" applyBorder="1" applyAlignment="1" applyProtection="1">
      <alignment horizontal="center" vertical="top" wrapText="1"/>
      <protection locked="0"/>
    </xf>
    <xf numFmtId="0" fontId="21" fillId="0" borderId="1" xfId="0" applyFont="1" applyFill="1" applyBorder="1" applyAlignment="1" applyProtection="1">
      <alignment horizontal="center" wrapText="1"/>
      <protection locked="0"/>
    </xf>
    <xf numFmtId="2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2" fontId="21" fillId="0" borderId="1" xfId="0" applyNumberFormat="1" applyFont="1" applyFill="1" applyBorder="1" applyAlignment="1">
      <alignment horizontal="center" wrapText="1"/>
    </xf>
    <xf numFmtId="2" fontId="21" fillId="0" borderId="1" xfId="0" applyNumberFormat="1" applyFont="1" applyFill="1" applyBorder="1" applyAlignment="1">
      <alignment horizontal="center" vertical="top" wrapText="1"/>
    </xf>
    <xf numFmtId="0" fontId="44" fillId="0" borderId="1" xfId="0" applyFont="1" applyFill="1" applyBorder="1" applyAlignment="1">
      <alignment horizontal="center" vertical="top" wrapText="1"/>
    </xf>
    <xf numFmtId="0" fontId="19" fillId="0" borderId="0" xfId="0" applyFont="1" applyFill="1" applyAlignment="1" applyProtection="1">
      <alignment vertical="top"/>
      <protection locked="0"/>
    </xf>
    <xf numFmtId="0" fontId="19" fillId="0" borderId="0" xfId="0" applyFont="1" applyFill="1" applyAlignment="1" applyProtection="1">
      <alignment horizontal="center" vertical="center" wrapText="1"/>
      <protection locked="0"/>
    </xf>
    <xf numFmtId="0" fontId="19" fillId="0" borderId="40" xfId="0" applyFont="1" applyBorder="1" applyAlignment="1">
      <alignment horizontal="center" vertical="top" wrapText="1"/>
    </xf>
    <xf numFmtId="2" fontId="19" fillId="3" borderId="36" xfId="0" applyNumberFormat="1" applyFont="1" applyFill="1" applyBorder="1" applyAlignment="1">
      <alignment horizontal="center" vertical="top" wrapText="1"/>
    </xf>
    <xf numFmtId="0" fontId="19" fillId="0" borderId="42" xfId="0" applyFont="1" applyBorder="1" applyAlignment="1">
      <alignment vertical="top" wrapText="1"/>
    </xf>
    <xf numFmtId="0" fontId="21" fillId="0" borderId="38" xfId="0" applyFont="1" applyFill="1" applyBorder="1" applyAlignment="1">
      <alignment horizontal="center" vertical="top" wrapText="1"/>
    </xf>
    <xf numFmtId="2" fontId="12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0" xfId="0" applyFont="1" applyBorder="1" applyAlignment="1" applyProtection="1">
      <alignment horizontal="center" vertical="top"/>
    </xf>
    <xf numFmtId="0" fontId="4" fillId="0" borderId="112" xfId="0" applyFont="1" applyBorder="1" applyAlignment="1" applyProtection="1">
      <alignment vertical="top"/>
    </xf>
    <xf numFmtId="0" fontId="4" fillId="0" borderId="111" xfId="0" applyFont="1" applyBorder="1" applyAlignment="1" applyProtection="1">
      <alignment vertical="top"/>
    </xf>
    <xf numFmtId="43" fontId="14" fillId="0" borderId="70" xfId="0" applyNumberFormat="1" applyFont="1" applyBorder="1" applyAlignment="1" applyProtection="1">
      <alignment horizontal="center" vertical="top"/>
    </xf>
    <xf numFmtId="0" fontId="4" fillId="0" borderId="70" xfId="0" applyFont="1" applyBorder="1" applyAlignment="1" applyProtection="1">
      <alignment vertical="top"/>
    </xf>
    <xf numFmtId="0" fontId="4" fillId="0" borderId="99" xfId="0" applyFont="1" applyBorder="1" applyAlignment="1" applyProtection="1">
      <alignment vertical="top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2" fontId="32" fillId="0" borderId="1" xfId="0" applyNumberFormat="1" applyFont="1" applyBorder="1" applyAlignment="1" applyProtection="1">
      <alignment horizontal="center" vertical="center" wrapText="1"/>
    </xf>
    <xf numFmtId="2" fontId="32" fillId="0" borderId="1" xfId="0" applyNumberFormat="1" applyFont="1" applyBorder="1" applyAlignment="1">
      <alignment horizontal="center" vertical="center" wrapText="1"/>
    </xf>
    <xf numFmtId="0" fontId="12" fillId="0" borderId="24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9" xfId="0" applyFont="1" applyBorder="1" applyAlignment="1" applyProtection="1">
      <alignment horizontal="center" vertical="center" wrapText="1"/>
    </xf>
    <xf numFmtId="0" fontId="12" fillId="6" borderId="6" xfId="0" applyFont="1" applyFill="1" applyBorder="1" applyAlignment="1" applyProtection="1">
      <alignment horizontal="left" vertical="top" wrapText="1"/>
      <protection locked="0"/>
    </xf>
    <xf numFmtId="0" fontId="19" fillId="0" borderId="11" xfId="0" applyFont="1" applyFill="1" applyBorder="1" applyAlignment="1" applyProtection="1">
      <alignment horizontal="center" vertical="center" wrapText="1"/>
    </xf>
    <xf numFmtId="0" fontId="12" fillId="0" borderId="11" xfId="0" applyFont="1" applyFill="1" applyBorder="1" applyAlignment="1" applyProtection="1">
      <alignment horizontal="center" vertical="top" wrapText="1"/>
    </xf>
    <xf numFmtId="0" fontId="12" fillId="0" borderId="20" xfId="0" applyFont="1" applyFill="1" applyBorder="1" applyAlignment="1" applyProtection="1">
      <alignment horizontal="center" vertical="top" wrapText="1"/>
    </xf>
    <xf numFmtId="0" fontId="12" fillId="0" borderId="48" xfId="0" applyFont="1" applyFill="1" applyBorder="1" applyAlignment="1" applyProtection="1">
      <alignment horizontal="center" vertical="top" wrapText="1"/>
    </xf>
    <xf numFmtId="0" fontId="12" fillId="0" borderId="65" xfId="0" applyFont="1" applyFill="1" applyBorder="1" applyAlignment="1" applyProtection="1">
      <alignment horizontal="center" vertical="top" wrapText="1"/>
    </xf>
    <xf numFmtId="0" fontId="19" fillId="0" borderId="11" xfId="0" applyFont="1" applyFill="1" applyBorder="1" applyAlignment="1" applyProtection="1">
      <alignment horizontal="center" vertical="top" wrapText="1"/>
    </xf>
    <xf numFmtId="0" fontId="19" fillId="0" borderId="11" xfId="0" applyFont="1" applyBorder="1" applyAlignment="1" applyProtection="1">
      <alignment horizontal="center" vertical="center" wrapText="1"/>
    </xf>
    <xf numFmtId="0" fontId="19" fillId="0" borderId="48" xfId="0" applyFont="1" applyBorder="1" applyAlignment="1" applyProtection="1">
      <alignment horizontal="center" vertical="center" wrapText="1"/>
    </xf>
    <xf numFmtId="0" fontId="19" fillId="0" borderId="48" xfId="0" applyFont="1" applyFill="1" applyBorder="1" applyAlignment="1" applyProtection="1">
      <alignment horizontal="center" vertical="center" wrapText="1"/>
    </xf>
    <xf numFmtId="0" fontId="12" fillId="0" borderId="11" xfId="0" applyFont="1" applyFill="1" applyBorder="1" applyAlignment="1" applyProtection="1">
      <alignment horizontal="center" vertical="center" wrapText="1"/>
    </xf>
    <xf numFmtId="0" fontId="12" fillId="0" borderId="21" xfId="0" applyFont="1" applyFill="1" applyBorder="1" applyAlignment="1" applyProtection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9" fillId="0" borderId="9" xfId="0" applyFont="1" applyBorder="1" applyAlignment="1" applyProtection="1">
      <alignment horizontal="center" vertical="center" wrapText="1"/>
    </xf>
    <xf numFmtId="0" fontId="19" fillId="6" borderId="4" xfId="0" applyFont="1" applyFill="1" applyBorder="1" applyAlignment="1" applyProtection="1">
      <alignment horizontal="center" vertical="top" wrapText="1"/>
      <protection locked="0"/>
    </xf>
    <xf numFmtId="2" fontId="19" fillId="6" borderId="7" xfId="0" applyNumberFormat="1" applyFont="1" applyFill="1" applyBorder="1" applyAlignment="1" applyProtection="1">
      <alignment horizontal="center" vertical="center" wrapText="1"/>
      <protection locked="0"/>
    </xf>
    <xf numFmtId="2" fontId="19" fillId="6" borderId="67" xfId="0" applyNumberFormat="1" applyFont="1" applyFill="1" applyBorder="1" applyAlignment="1" applyProtection="1">
      <alignment horizontal="center" vertical="center" wrapText="1"/>
      <protection locked="0"/>
    </xf>
    <xf numFmtId="0" fontId="19" fillId="6" borderId="2" xfId="0" applyFont="1" applyFill="1" applyBorder="1" applyAlignment="1" applyProtection="1">
      <alignment horizontal="center" vertical="top" wrapText="1"/>
      <protection locked="0"/>
    </xf>
    <xf numFmtId="0" fontId="19" fillId="6" borderId="63" xfId="0" applyFont="1" applyFill="1" applyBorder="1" applyAlignment="1" applyProtection="1">
      <alignment horizontal="center" vertical="top" wrapText="1"/>
      <protection locked="0"/>
    </xf>
    <xf numFmtId="0" fontId="19" fillId="6" borderId="62" xfId="0" applyFont="1" applyFill="1" applyBorder="1" applyAlignment="1" applyProtection="1">
      <alignment horizontal="center" vertical="top" wrapText="1"/>
      <protection locked="0"/>
    </xf>
    <xf numFmtId="0" fontId="19" fillId="6" borderId="6" xfId="0" applyFont="1" applyFill="1" applyBorder="1" applyAlignment="1" applyProtection="1">
      <alignment horizontal="center" vertical="top" wrapText="1"/>
      <protection locked="0"/>
    </xf>
    <xf numFmtId="2" fontId="19" fillId="6" borderId="63" xfId="0" applyNumberFormat="1" applyFont="1" applyFill="1" applyBorder="1" applyAlignment="1" applyProtection="1">
      <alignment horizontal="center" vertical="center" wrapText="1"/>
      <protection locked="0"/>
    </xf>
    <xf numFmtId="2" fontId="19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14" fontId="12" fillId="6" borderId="5" xfId="0" applyNumberFormat="1" applyFont="1" applyFill="1" applyBorder="1" applyAlignment="1" applyProtection="1">
      <alignment horizontal="center" vertical="top" wrapText="1"/>
      <protection locked="0"/>
    </xf>
    <xf numFmtId="14" fontId="12" fillId="6" borderId="6" xfId="0" applyNumberFormat="1" applyFont="1" applyFill="1" applyBorder="1" applyAlignment="1" applyProtection="1">
      <alignment horizontal="center" vertical="top" wrapText="1"/>
      <protection locked="0"/>
    </xf>
    <xf numFmtId="0" fontId="12" fillId="0" borderId="20" xfId="0" applyFont="1" applyFill="1" applyBorder="1" applyAlignment="1" applyProtection="1">
      <alignment horizontal="center" vertical="center" wrapText="1"/>
    </xf>
    <xf numFmtId="0" fontId="12" fillId="0" borderId="48" xfId="0" applyFont="1" applyFill="1" applyBorder="1" applyAlignment="1" applyProtection="1">
      <alignment horizontal="center" vertical="center" wrapText="1"/>
    </xf>
    <xf numFmtId="0" fontId="19" fillId="0" borderId="47" xfId="0" applyFont="1" applyFill="1" applyBorder="1" applyAlignment="1" applyProtection="1">
      <alignment horizontal="center" vertical="center" wrapText="1"/>
    </xf>
    <xf numFmtId="14" fontId="12" fillId="6" borderId="37" xfId="0" applyNumberFormat="1" applyFont="1" applyFill="1" applyBorder="1" applyAlignment="1" applyProtection="1">
      <alignment horizontal="center" vertical="top" wrapText="1"/>
      <protection locked="0"/>
    </xf>
    <xf numFmtId="0" fontId="12" fillId="6" borderId="5" xfId="0" applyFont="1" applyFill="1" applyBorder="1" applyAlignment="1" applyProtection="1">
      <alignment horizontal="center" vertical="top" wrapText="1"/>
      <protection locked="0"/>
    </xf>
    <xf numFmtId="0" fontId="12" fillId="6" borderId="6" xfId="0" applyFont="1" applyFill="1" applyBorder="1" applyAlignment="1" applyProtection="1">
      <alignment horizontal="center" vertical="top" wrapText="1"/>
      <protection locked="0"/>
    </xf>
    <xf numFmtId="0" fontId="12" fillId="6" borderId="36" xfId="0" applyFont="1" applyFill="1" applyBorder="1" applyAlignment="1" applyProtection="1">
      <alignment horizontal="center" vertical="top" wrapText="1"/>
      <protection locked="0"/>
    </xf>
    <xf numFmtId="0" fontId="12" fillId="6" borderId="37" xfId="0" applyFont="1" applyFill="1" applyBorder="1" applyAlignment="1" applyProtection="1">
      <alignment horizontal="center" vertical="top" wrapText="1"/>
      <protection locked="0"/>
    </xf>
    <xf numFmtId="14" fontId="12" fillId="6" borderId="39" xfId="0" applyNumberFormat="1" applyFont="1" applyFill="1" applyBorder="1" applyAlignment="1" applyProtection="1">
      <alignment horizontal="center" vertical="top" wrapText="1"/>
      <protection locked="0"/>
    </xf>
    <xf numFmtId="0" fontId="12" fillId="6" borderId="63" xfId="0" applyFont="1" applyFill="1" applyBorder="1" applyAlignment="1" applyProtection="1">
      <alignment horizontal="center" vertical="top" wrapText="1"/>
      <protection locked="0"/>
    </xf>
    <xf numFmtId="0" fontId="12" fillId="6" borderId="62" xfId="0" applyFont="1" applyFill="1" applyBorder="1" applyAlignment="1" applyProtection="1">
      <alignment horizontal="center" vertical="top" wrapText="1"/>
      <protection locked="0"/>
    </xf>
    <xf numFmtId="0" fontId="12" fillId="6" borderId="6" xfId="0" applyFont="1" applyFill="1" applyBorder="1" applyAlignment="1" applyProtection="1">
      <alignment horizontal="left" vertical="top"/>
      <protection locked="0"/>
    </xf>
    <xf numFmtId="0" fontId="12" fillId="6" borderId="38" xfId="0" applyFont="1" applyFill="1" applyBorder="1" applyAlignment="1" applyProtection="1">
      <alignment horizontal="center" vertical="top" wrapText="1"/>
      <protection locked="0"/>
    </xf>
    <xf numFmtId="0" fontId="12" fillId="6" borderId="39" xfId="0" applyFont="1" applyFill="1" applyBorder="1" applyAlignment="1" applyProtection="1">
      <alignment horizontal="center" vertical="top" wrapText="1"/>
      <protection locked="0"/>
    </xf>
    <xf numFmtId="0" fontId="12" fillId="0" borderId="20" xfId="0" applyFont="1" applyBorder="1" applyAlignment="1" applyProtection="1">
      <alignment horizontal="center" vertical="center" wrapText="1"/>
    </xf>
    <xf numFmtId="0" fontId="12" fillId="0" borderId="48" xfId="0" applyFont="1" applyBorder="1" applyAlignment="1" applyProtection="1">
      <alignment horizontal="center" vertical="center" wrapText="1"/>
    </xf>
    <xf numFmtId="0" fontId="12" fillId="6" borderId="62" xfId="0" applyFont="1" applyFill="1" applyBorder="1" applyAlignment="1" applyProtection="1">
      <alignment horizontal="left" vertical="top"/>
      <protection locked="0"/>
    </xf>
    <xf numFmtId="0" fontId="19" fillId="3" borderId="5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top" wrapText="1"/>
    </xf>
    <xf numFmtId="0" fontId="19" fillId="6" borderId="36" xfId="0" applyFont="1" applyFill="1" applyBorder="1" applyAlignment="1" applyProtection="1">
      <alignment horizontal="center" vertical="top" wrapText="1"/>
      <protection locked="0"/>
    </xf>
    <xf numFmtId="0" fontId="19" fillId="0" borderId="11" xfId="0" applyFont="1" applyFill="1" applyBorder="1" applyAlignment="1">
      <alignment horizontal="center" vertical="center" wrapText="1"/>
    </xf>
    <xf numFmtId="0" fontId="19" fillId="0" borderId="48" xfId="0" applyFont="1" applyFill="1" applyBorder="1" applyAlignment="1">
      <alignment horizontal="center" vertical="center"/>
    </xf>
    <xf numFmtId="0" fontId="12" fillId="6" borderId="37" xfId="0" applyFont="1" applyFill="1" applyBorder="1" applyAlignment="1" applyProtection="1">
      <alignment horizontal="left" vertical="top"/>
      <protection locked="0"/>
    </xf>
    <xf numFmtId="0" fontId="19" fillId="0" borderId="48" xfId="0" applyFont="1" applyFill="1" applyBorder="1" applyAlignment="1">
      <alignment horizontal="center" vertical="center" wrapText="1"/>
    </xf>
    <xf numFmtId="0" fontId="12" fillId="6" borderId="30" xfId="0" applyFont="1" applyFill="1" applyBorder="1" applyAlignment="1" applyProtection="1">
      <alignment horizontal="center" vertical="top" wrapText="1"/>
      <protection locked="0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</xf>
    <xf numFmtId="0" fontId="4" fillId="0" borderId="48" xfId="0" applyFont="1" applyBorder="1" applyAlignment="1" applyProtection="1">
      <alignment horizontal="center" vertical="center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vertical="top"/>
    </xf>
    <xf numFmtId="2" fontId="8" fillId="0" borderId="25" xfId="0" applyNumberFormat="1" applyFont="1" applyBorder="1" applyAlignment="1" applyProtection="1">
      <alignment horizontal="center" vertical="center" wrapText="1"/>
    </xf>
    <xf numFmtId="0" fontId="10" fillId="0" borderId="68" xfId="0" applyFont="1" applyBorder="1" applyAlignment="1" applyProtection="1">
      <alignment horizontal="center" vertical="center" wrapText="1"/>
    </xf>
    <xf numFmtId="1" fontId="8" fillId="0" borderId="18" xfId="0" applyNumberFormat="1" applyFont="1" applyBorder="1" applyAlignment="1" applyProtection="1">
      <alignment horizontal="center" vertical="top"/>
    </xf>
    <xf numFmtId="1" fontId="8" fillId="0" borderId="13" xfId="0" applyNumberFormat="1" applyFont="1" applyBorder="1" applyAlignment="1" applyProtection="1">
      <alignment horizontal="center" vertical="top"/>
    </xf>
    <xf numFmtId="1" fontId="8" fillId="0" borderId="15" xfId="0" applyNumberFormat="1" applyFont="1" applyBorder="1" applyAlignment="1" applyProtection="1">
      <alignment horizontal="center" vertical="top"/>
    </xf>
    <xf numFmtId="1" fontId="8" fillId="0" borderId="23" xfId="0" applyNumberFormat="1" applyFont="1" applyBorder="1" applyAlignment="1" applyProtection="1">
      <alignment horizontal="center" vertical="top"/>
    </xf>
    <xf numFmtId="2" fontId="8" fillId="0" borderId="23" xfId="2" applyNumberFormat="1" applyFont="1" applyBorder="1" applyAlignment="1" applyProtection="1">
      <alignment horizontal="center" vertical="top"/>
    </xf>
    <xf numFmtId="2" fontId="8" fillId="0" borderId="23" xfId="0" applyNumberFormat="1" applyFont="1" applyBorder="1" applyAlignment="1" applyProtection="1">
      <alignment horizontal="center" vertical="top"/>
    </xf>
    <xf numFmtId="2" fontId="8" fillId="0" borderId="9" xfId="0" applyNumberFormat="1" applyFont="1" applyBorder="1" applyAlignment="1" applyProtection="1">
      <alignment horizontal="center" vertical="top"/>
    </xf>
    <xf numFmtId="1" fontId="8" fillId="0" borderId="10" xfId="0" applyNumberFormat="1" applyFont="1" applyBorder="1" applyAlignment="1" applyProtection="1">
      <alignment horizontal="center" vertical="top"/>
    </xf>
    <xf numFmtId="0" fontId="10" fillId="0" borderId="44" xfId="0" applyFont="1" applyBorder="1" applyAlignment="1" applyProtection="1">
      <alignment horizontal="center" vertical="center"/>
    </xf>
    <xf numFmtId="0" fontId="10" fillId="0" borderId="68" xfId="0" applyFont="1" applyBorder="1" applyAlignment="1" applyProtection="1">
      <alignment horizontal="center" vertical="center"/>
    </xf>
    <xf numFmtId="2" fontId="8" fillId="0" borderId="17" xfId="0" applyNumberFormat="1" applyFont="1" applyBorder="1" applyAlignment="1" applyProtection="1">
      <alignment horizontal="center" vertical="center"/>
    </xf>
    <xf numFmtId="0" fontId="8" fillId="0" borderId="18" xfId="0" applyFont="1" applyBorder="1" applyAlignment="1" applyProtection="1">
      <alignment horizontal="center" vertical="center"/>
    </xf>
    <xf numFmtId="2" fontId="10" fillId="3" borderId="10" xfId="0" applyNumberFormat="1" applyFont="1" applyFill="1" applyBorder="1" applyAlignment="1" applyProtection="1">
      <alignment horizontal="center" vertical="center"/>
    </xf>
    <xf numFmtId="0" fontId="10" fillId="0" borderId="0" xfId="0" applyFont="1" applyAlignment="1" applyProtection="1"/>
    <xf numFmtId="2" fontId="8" fillId="0" borderId="50" xfId="0" applyNumberFormat="1" applyFont="1" applyBorder="1" applyAlignment="1" applyProtection="1">
      <alignment horizontal="center" vertical="top"/>
    </xf>
    <xf numFmtId="2" fontId="16" fillId="0" borderId="21" xfId="0" applyNumberFormat="1" applyFont="1" applyFill="1" applyBorder="1" applyAlignment="1" applyProtection="1">
      <alignment horizontal="center" vertical="top"/>
    </xf>
    <xf numFmtId="0" fontId="10" fillId="0" borderId="1" xfId="0" applyFont="1" applyBorder="1" applyAlignment="1" applyProtection="1">
      <protection locked="0"/>
    </xf>
    <xf numFmtId="0" fontId="10" fillId="0" borderId="1" xfId="0" applyFont="1" applyBorder="1" applyAlignment="1" applyProtection="1">
      <alignment vertical="top"/>
      <protection locked="0"/>
    </xf>
    <xf numFmtId="0" fontId="10" fillId="0" borderId="1" xfId="0" applyFont="1" applyBorder="1" applyAlignment="1" applyProtection="1"/>
    <xf numFmtId="2" fontId="46" fillId="0" borderId="63" xfId="0" applyNumberFormat="1" applyFont="1" applyBorder="1" applyAlignment="1" applyProtection="1">
      <alignment horizontal="center" vertical="top"/>
    </xf>
    <xf numFmtId="2" fontId="46" fillId="0" borderId="38" xfId="0" applyNumberFormat="1" applyFont="1" applyBorder="1" applyAlignment="1" applyProtection="1">
      <alignment horizontal="center" vertical="top"/>
    </xf>
    <xf numFmtId="2" fontId="46" fillId="0" borderId="2" xfId="0" applyNumberFormat="1" applyFont="1" applyBorder="1" applyAlignment="1" applyProtection="1">
      <alignment horizontal="center" vertical="top"/>
    </xf>
    <xf numFmtId="0" fontId="4" fillId="0" borderId="74" xfId="0" applyFont="1" applyBorder="1" applyAlignment="1" applyProtection="1"/>
    <xf numFmtId="0" fontId="5" fillId="0" borderId="70" xfId="0" applyFont="1" applyBorder="1" applyAlignment="1" applyProtection="1">
      <alignment horizontal="center" vertical="top"/>
    </xf>
    <xf numFmtId="0" fontId="6" fillId="0" borderId="70" xfId="0" applyFont="1" applyBorder="1" applyAlignment="1" applyProtection="1"/>
    <xf numFmtId="0" fontId="12" fillId="6" borderId="6" xfId="0" applyFont="1" applyFill="1" applyBorder="1" applyAlignment="1" applyProtection="1">
      <alignment horizontal="center" vertical="top"/>
      <protection locked="0"/>
    </xf>
    <xf numFmtId="14" fontId="12" fillId="6" borderId="17" xfId="0" applyNumberFormat="1" applyFont="1" applyFill="1" applyBorder="1" applyAlignment="1" applyProtection="1">
      <alignment horizontal="center" vertical="top"/>
      <protection locked="0"/>
    </xf>
    <xf numFmtId="14" fontId="21" fillId="0" borderId="11" xfId="0" applyNumberFormat="1" applyFont="1" applyFill="1" applyBorder="1" applyAlignment="1">
      <alignment horizontal="center" vertical="top"/>
    </xf>
    <xf numFmtId="0" fontId="12" fillId="0" borderId="1" xfId="0" applyFont="1" applyFill="1" applyBorder="1" applyAlignment="1" applyProtection="1">
      <alignment horizontal="left" vertical="top"/>
      <protection locked="0"/>
    </xf>
    <xf numFmtId="14" fontId="12" fillId="0" borderId="1" xfId="0" applyNumberFormat="1" applyFont="1" applyFill="1" applyBorder="1" applyAlignment="1" applyProtection="1">
      <alignment horizontal="center" vertical="top"/>
      <protection locked="0"/>
    </xf>
    <xf numFmtId="2" fontId="12" fillId="0" borderId="1" xfId="0" applyNumberFormat="1" applyFont="1" applyFill="1" applyBorder="1" applyAlignment="1">
      <alignment horizontal="center" vertical="top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0" borderId="8" xfId="0" applyFont="1" applyFill="1" applyBorder="1" applyAlignment="1" applyProtection="1">
      <alignment horizontal="center" vertical="top"/>
      <protection locked="0"/>
    </xf>
    <xf numFmtId="0" fontId="12" fillId="0" borderId="10" xfId="0" applyFont="1" applyFill="1" applyBorder="1" applyAlignment="1" applyProtection="1">
      <alignment vertical="top"/>
      <protection locked="0"/>
    </xf>
    <xf numFmtId="0" fontId="12" fillId="0" borderId="83" xfId="3" applyFont="1" applyBorder="1" applyAlignment="1" applyProtection="1">
      <alignment horizontal="center" vertical="top"/>
      <protection locked="0"/>
    </xf>
    <xf numFmtId="0" fontId="12" fillId="0" borderId="86" xfId="0" applyFont="1" applyBorder="1" applyAlignment="1" applyProtection="1">
      <alignment vertical="top"/>
      <protection locked="0"/>
    </xf>
    <xf numFmtId="0" fontId="12" fillId="0" borderId="87" xfId="3" applyFont="1" applyBorder="1" applyAlignment="1" applyProtection="1">
      <alignment horizontal="center" vertical="top"/>
      <protection locked="0"/>
    </xf>
    <xf numFmtId="0" fontId="12" fillId="0" borderId="89" xfId="0" applyFont="1" applyBorder="1" applyAlignment="1" applyProtection="1">
      <alignment vertical="top"/>
      <protection locked="0"/>
    </xf>
    <xf numFmtId="0" fontId="12" fillId="0" borderId="90" xfId="3" applyFont="1" applyBorder="1" applyAlignment="1" applyProtection="1">
      <alignment horizontal="center" vertical="top"/>
      <protection locked="0"/>
    </xf>
    <xf numFmtId="0" fontId="12" fillId="0" borderId="93" xfId="0" applyFont="1" applyBorder="1" applyAlignment="1" applyProtection="1">
      <alignment vertical="top"/>
      <protection locked="0"/>
    </xf>
    <xf numFmtId="0" fontId="12" fillId="0" borderId="8" xfId="3" applyFont="1" applyBorder="1" applyAlignment="1" applyProtection="1">
      <alignment horizontal="center" vertical="top"/>
      <protection locked="0"/>
    </xf>
    <xf numFmtId="0" fontId="12" fillId="0" borderId="10" xfId="0" applyFont="1" applyBorder="1" applyAlignment="1" applyProtection="1">
      <alignment vertical="top"/>
      <protection locked="0"/>
    </xf>
    <xf numFmtId="14" fontId="12" fillId="6" borderId="63" xfId="0" applyNumberFormat="1" applyFont="1" applyFill="1" applyBorder="1" applyAlignment="1" applyProtection="1">
      <alignment horizontal="center" vertical="top" wrapText="1"/>
      <protection locked="0"/>
    </xf>
    <xf numFmtId="14" fontId="19" fillId="0" borderId="11" xfId="0" applyNumberFormat="1" applyFont="1" applyFill="1" applyBorder="1" applyAlignment="1" applyProtection="1">
      <alignment horizontal="center" vertical="top" wrapText="1"/>
    </xf>
    <xf numFmtId="0" fontId="10" fillId="0" borderId="28" xfId="0" applyFont="1" applyBorder="1" applyAlignment="1" applyProtection="1">
      <alignment horizontal="center" vertical="center" wrapText="1"/>
    </xf>
    <xf numFmtId="2" fontId="8" fillId="0" borderId="30" xfId="0" applyNumberFormat="1" applyFont="1" applyBorder="1" applyAlignment="1" applyProtection="1">
      <alignment horizontal="center" vertical="top"/>
    </xf>
    <xf numFmtId="2" fontId="8" fillId="0" borderId="28" xfId="0" applyNumberFormat="1" applyFont="1" applyBorder="1" applyAlignment="1" applyProtection="1">
      <alignment horizontal="center" vertical="top"/>
    </xf>
    <xf numFmtId="2" fontId="8" fillId="0" borderId="15" xfId="0" applyNumberFormat="1" applyFont="1" applyBorder="1" applyAlignment="1" applyProtection="1">
      <alignment horizontal="center" vertical="top"/>
    </xf>
    <xf numFmtId="2" fontId="8" fillId="0" borderId="18" xfId="0" applyNumberFormat="1" applyFont="1" applyBorder="1" applyAlignment="1" applyProtection="1">
      <alignment horizontal="center" vertical="top"/>
    </xf>
    <xf numFmtId="2" fontId="8" fillId="0" borderId="36" xfId="0" applyNumberFormat="1" applyFont="1" applyBorder="1" applyAlignment="1" applyProtection="1">
      <alignment horizontal="center" vertical="center"/>
    </xf>
    <xf numFmtId="0" fontId="10" fillId="0" borderId="28" xfId="0" applyFont="1" applyBorder="1" applyAlignment="1" applyProtection="1">
      <alignment horizontal="center" vertical="center"/>
    </xf>
    <xf numFmtId="0" fontId="8" fillId="0" borderId="28" xfId="0" applyFont="1" applyBorder="1" applyAlignment="1" applyProtection="1">
      <alignment horizontal="center" vertical="top"/>
    </xf>
    <xf numFmtId="0" fontId="8" fillId="0" borderId="18" xfId="0" applyFont="1" applyBorder="1" applyAlignment="1" applyProtection="1">
      <alignment horizontal="center" vertical="top"/>
    </xf>
    <xf numFmtId="2" fontId="10" fillId="3" borderId="68" xfId="0" applyNumberFormat="1" applyFont="1" applyFill="1" applyBorder="1" applyAlignment="1" applyProtection="1">
      <alignment horizontal="center" vertical="top"/>
    </xf>
    <xf numFmtId="2" fontId="16" fillId="0" borderId="2" xfId="0" applyNumberFormat="1" applyFont="1" applyBorder="1" applyAlignment="1" applyProtection="1">
      <alignment horizontal="center"/>
    </xf>
    <xf numFmtId="2" fontId="18" fillId="0" borderId="70" xfId="0" applyNumberFormat="1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 vertical="top" wrapText="1"/>
    </xf>
    <xf numFmtId="0" fontId="19" fillId="0" borderId="70" xfId="0" applyFont="1" applyBorder="1" applyAlignment="1" applyProtection="1">
      <alignment horizontal="center" vertical="center" wrapText="1"/>
    </xf>
    <xf numFmtId="0" fontId="19" fillId="0" borderId="70" xfId="0" applyFont="1" applyBorder="1" applyAlignment="1">
      <alignment horizontal="center" vertical="top"/>
    </xf>
    <xf numFmtId="2" fontId="17" fillId="0" borderId="71" xfId="0" applyNumberFormat="1" applyFont="1" applyBorder="1" applyAlignment="1" applyProtection="1">
      <alignment horizontal="center" vertical="center"/>
    </xf>
    <xf numFmtId="2" fontId="33" fillId="0" borderId="77" xfId="0" applyNumberFormat="1" applyFont="1" applyBorder="1" applyAlignment="1" applyProtection="1">
      <alignment vertical="top"/>
    </xf>
    <xf numFmtId="0" fontId="21" fillId="0" borderId="70" xfId="0" applyFont="1" applyBorder="1" applyAlignment="1">
      <alignment vertical="center"/>
    </xf>
    <xf numFmtId="2" fontId="44" fillId="0" borderId="10" xfId="0" applyNumberFormat="1" applyFont="1" applyFill="1" applyBorder="1" applyAlignment="1" applyProtection="1">
      <alignment horizontal="center" vertical="top"/>
    </xf>
    <xf numFmtId="2" fontId="17" fillId="0" borderId="97" xfId="0" applyNumberFormat="1" applyFont="1" applyBorder="1" applyAlignment="1" applyProtection="1">
      <alignment horizontal="center" vertical="top"/>
    </xf>
    <xf numFmtId="2" fontId="33" fillId="0" borderId="97" xfId="0" applyNumberFormat="1" applyFont="1" applyBorder="1" applyAlignment="1" applyProtection="1">
      <alignment vertical="top"/>
    </xf>
    <xf numFmtId="2" fontId="17" fillId="0" borderId="99" xfId="0" applyNumberFormat="1" applyFont="1" applyBorder="1" applyAlignment="1" applyProtection="1">
      <alignment horizontal="center" vertical="top"/>
    </xf>
    <xf numFmtId="2" fontId="33" fillId="0" borderId="99" xfId="0" applyNumberFormat="1" applyFont="1" applyBorder="1" applyAlignment="1" applyProtection="1">
      <alignment vertical="top"/>
    </xf>
    <xf numFmtId="2" fontId="17" fillId="0" borderId="98" xfId="0" applyNumberFormat="1" applyFont="1" applyBorder="1" applyAlignment="1" applyProtection="1">
      <alignment horizontal="center" vertical="top"/>
    </xf>
    <xf numFmtId="2" fontId="33" fillId="0" borderId="98" xfId="0" applyNumberFormat="1" applyFont="1" applyBorder="1" applyAlignment="1" applyProtection="1">
      <alignment vertical="top"/>
    </xf>
    <xf numFmtId="0" fontId="21" fillId="0" borderId="97" xfId="0" applyFont="1" applyBorder="1" applyAlignment="1">
      <alignment vertical="top"/>
    </xf>
    <xf numFmtId="0" fontId="21" fillId="0" borderId="99" xfId="0" applyFont="1" applyBorder="1" applyAlignment="1">
      <alignment vertical="top"/>
    </xf>
    <xf numFmtId="0" fontId="21" fillId="0" borderId="98" xfId="0" applyFont="1" applyBorder="1" applyAlignment="1">
      <alignment vertical="top"/>
    </xf>
    <xf numFmtId="0" fontId="19" fillId="0" borderId="70" xfId="0" applyFont="1" applyBorder="1" applyAlignment="1">
      <alignment horizontal="center" vertical="center"/>
    </xf>
    <xf numFmtId="2" fontId="17" fillId="0" borderId="77" xfId="0" applyNumberFormat="1" applyFont="1" applyBorder="1" applyAlignment="1" applyProtection="1">
      <alignment horizontal="center" vertical="center"/>
    </xf>
    <xf numFmtId="0" fontId="21" fillId="0" borderId="70" xfId="0" applyFont="1" applyFill="1" applyBorder="1" applyAlignment="1"/>
    <xf numFmtId="2" fontId="44" fillId="0" borderId="70" xfId="0" applyNumberFormat="1" applyFont="1" applyFill="1" applyBorder="1" applyAlignment="1" applyProtection="1">
      <alignment horizontal="center" vertical="top"/>
    </xf>
    <xf numFmtId="0" fontId="6" fillId="0" borderId="70" xfId="0" applyFont="1" applyBorder="1" applyAlignment="1"/>
    <xf numFmtId="0" fontId="21" fillId="0" borderId="94" xfId="0" applyFont="1" applyBorder="1" applyAlignment="1"/>
    <xf numFmtId="0" fontId="21" fillId="0" borderId="96" xfId="0" applyFont="1" applyBorder="1" applyAlignment="1"/>
    <xf numFmtId="2" fontId="21" fillId="0" borderId="15" xfId="0" applyNumberFormat="1" applyFont="1" applyBorder="1" applyAlignment="1" applyProtection="1">
      <alignment horizontal="center"/>
    </xf>
    <xf numFmtId="0" fontId="23" fillId="0" borderId="1" xfId="0" applyFont="1" applyBorder="1" applyAlignment="1" applyProtection="1">
      <alignment horizontal="left" vertical="top" wrapText="1"/>
    </xf>
    <xf numFmtId="0" fontId="12" fillId="0" borderId="1" xfId="0" applyFont="1" applyBorder="1" applyAlignment="1" applyProtection="1">
      <alignment horizontal="left" vertical="top" wrapText="1"/>
    </xf>
    <xf numFmtId="0" fontId="23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vertical="top" wrapText="1"/>
    </xf>
    <xf numFmtId="0" fontId="12" fillId="0" borderId="0" xfId="0" applyFont="1" applyAlignment="1" applyProtection="1">
      <alignment vertical="top"/>
    </xf>
    <xf numFmtId="0" fontId="23" fillId="0" borderId="0" xfId="0" applyFont="1" applyAlignment="1" applyProtection="1">
      <alignment horizontal="left" vertical="top" wrapText="1"/>
    </xf>
    <xf numFmtId="2" fontId="23" fillId="3" borderId="70" xfId="0" applyNumberFormat="1" applyFont="1" applyFill="1" applyBorder="1" applyAlignment="1">
      <alignment horizontal="center" vertical="center" wrapText="1"/>
    </xf>
    <xf numFmtId="4" fontId="23" fillId="3" borderId="70" xfId="0" applyNumberFormat="1" applyFont="1" applyFill="1" applyBorder="1" applyAlignment="1">
      <alignment horizontal="center" vertical="center" wrapText="1"/>
    </xf>
    <xf numFmtId="0" fontId="23" fillId="0" borderId="0" xfId="0" applyFont="1" applyAlignment="1" applyProtection="1">
      <alignment vertical="center"/>
      <protection locked="0"/>
    </xf>
    <xf numFmtId="0" fontId="23" fillId="0" borderId="1" xfId="0" applyFont="1" applyBorder="1" applyAlignment="1" applyProtection="1">
      <alignment horizontal="center" vertical="top" wrapText="1"/>
    </xf>
    <xf numFmtId="0" fontId="12" fillId="0" borderId="0" xfId="0" applyFont="1" applyAlignment="1" applyProtection="1">
      <alignment horizontal="center" vertical="top" wrapText="1"/>
    </xf>
    <xf numFmtId="0" fontId="23" fillId="0" borderId="0" xfId="0" applyFont="1" applyAlignment="1" applyProtection="1">
      <alignment horizontal="center" vertical="top" wrapText="1"/>
    </xf>
    <xf numFmtId="0" fontId="12" fillId="0" borderId="1" xfId="0" applyFont="1" applyBorder="1" applyAlignment="1" applyProtection="1">
      <alignment vertical="top" wrapText="1"/>
    </xf>
    <xf numFmtId="0" fontId="12" fillId="0" borderId="1" xfId="0" applyFont="1" applyBorder="1" applyAlignment="1" applyProtection="1">
      <alignment horizontal="center" vertical="top" wrapText="1"/>
    </xf>
    <xf numFmtId="0" fontId="23" fillId="0" borderId="1" xfId="0" applyFont="1" applyFill="1" applyBorder="1" applyAlignment="1" applyProtection="1">
      <alignment horizontal="center" vertical="top" wrapText="1"/>
    </xf>
    <xf numFmtId="0" fontId="23" fillId="0" borderId="56" xfId="0" applyFont="1" applyFill="1" applyBorder="1" applyAlignment="1" applyProtection="1">
      <alignment horizontal="center" vertical="top" wrapText="1"/>
    </xf>
    <xf numFmtId="0" fontId="23" fillId="0" borderId="65" xfId="0" applyFont="1" applyFill="1" applyBorder="1" applyAlignment="1" applyProtection="1">
      <alignment horizontal="center" vertical="top" wrapText="1"/>
    </xf>
    <xf numFmtId="0" fontId="23" fillId="0" borderId="66" xfId="0" applyFont="1" applyFill="1" applyBorder="1" applyAlignment="1" applyProtection="1">
      <alignment horizontal="center" vertical="top" wrapText="1"/>
    </xf>
    <xf numFmtId="0" fontId="23" fillId="0" borderId="1" xfId="0" applyFont="1" applyBorder="1" applyAlignment="1" applyProtection="1">
      <alignment horizontal="left" vertical="center" wrapText="1"/>
    </xf>
    <xf numFmtId="0" fontId="12" fillId="0" borderId="1" xfId="0" applyFont="1" applyBorder="1" applyAlignment="1" applyProtection="1">
      <alignment horizontal="left" vertical="top"/>
    </xf>
    <xf numFmtId="0" fontId="23" fillId="0" borderId="1" xfId="0" applyFont="1" applyFill="1" applyBorder="1" applyAlignment="1" applyProtection="1">
      <alignment vertical="top" wrapText="1"/>
    </xf>
    <xf numFmtId="0" fontId="23" fillId="0" borderId="57" xfId="0" applyFont="1" applyFill="1" applyBorder="1" applyAlignment="1" applyProtection="1">
      <alignment vertical="top" wrapText="1"/>
    </xf>
    <xf numFmtId="0" fontId="12" fillId="0" borderId="1" xfId="0" applyFont="1" applyBorder="1" applyAlignment="1" applyProtection="1">
      <alignment horizontal="center" vertical="center" wrapText="1"/>
    </xf>
    <xf numFmtId="0" fontId="23" fillId="0" borderId="0" xfId="0" applyFont="1" applyAlignment="1" applyProtection="1">
      <alignment vertical="center" wrapText="1"/>
    </xf>
    <xf numFmtId="0" fontId="48" fillId="0" borderId="1" xfId="3" applyFont="1" applyBorder="1" applyAlignment="1" applyProtection="1">
      <alignment vertical="top" wrapText="1"/>
    </xf>
    <xf numFmtId="14" fontId="12" fillId="0" borderId="0" xfId="0" applyNumberFormat="1" applyFont="1" applyAlignment="1" applyProtection="1">
      <alignment vertical="top" wrapText="1"/>
    </xf>
    <xf numFmtId="0" fontId="12" fillId="0" borderId="8" xfId="0" applyFont="1" applyFill="1" applyBorder="1" applyAlignment="1" applyProtection="1">
      <alignment vertical="top" wrapText="1"/>
    </xf>
    <xf numFmtId="0" fontId="23" fillId="0" borderId="20" xfId="0" applyFont="1" applyFill="1" applyBorder="1" applyAlignment="1" applyProtection="1">
      <alignment horizontal="left" vertical="top" wrapText="1"/>
    </xf>
    <xf numFmtId="0" fontId="23" fillId="0" borderId="9" xfId="0" applyFont="1" applyFill="1" applyBorder="1" applyAlignment="1" applyProtection="1">
      <alignment vertical="top" wrapText="1"/>
    </xf>
    <xf numFmtId="0" fontId="23" fillId="0" borderId="20" xfId="0" applyFont="1" applyFill="1" applyBorder="1" applyAlignment="1" applyProtection="1">
      <alignment vertical="top" wrapText="1"/>
    </xf>
    <xf numFmtId="2" fontId="23" fillId="3" borderId="20" xfId="0" applyNumberFormat="1" applyFont="1" applyFill="1" applyBorder="1" applyAlignment="1" applyProtection="1">
      <alignment horizontal="center" vertical="top" wrapText="1"/>
    </xf>
    <xf numFmtId="0" fontId="12" fillId="0" borderId="0" xfId="0" applyFont="1" applyFill="1" applyAlignment="1" applyProtection="1">
      <alignment vertical="top" wrapText="1"/>
    </xf>
    <xf numFmtId="0" fontId="12" fillId="0" borderId="20" xfId="0" applyFont="1" applyFill="1" applyBorder="1" applyAlignment="1" applyProtection="1">
      <alignment vertical="top" wrapText="1"/>
    </xf>
    <xf numFmtId="2" fontId="23" fillId="0" borderId="20" xfId="0" applyNumberFormat="1" applyFont="1" applyFill="1" applyBorder="1" applyAlignment="1" applyProtection="1">
      <alignment horizontal="center" vertical="top" wrapText="1"/>
    </xf>
    <xf numFmtId="43" fontId="33" fillId="0" borderId="1" xfId="2" applyFont="1" applyFill="1" applyBorder="1" applyAlignment="1" applyProtection="1">
      <alignment horizontal="center" vertical="top" wrapText="1"/>
    </xf>
    <xf numFmtId="43" fontId="33" fillId="0" borderId="1" xfId="2" applyFont="1" applyFill="1" applyBorder="1" applyAlignment="1" applyProtection="1">
      <alignment vertical="top" wrapText="1"/>
    </xf>
    <xf numFmtId="0" fontId="23" fillId="0" borderId="1" xfId="0" applyFont="1" applyFill="1" applyBorder="1" applyAlignment="1" applyProtection="1">
      <alignment horizontal="left" vertical="top" wrapText="1"/>
    </xf>
    <xf numFmtId="0" fontId="12" fillId="0" borderId="0" xfId="0" applyFont="1" applyFill="1" applyAlignment="1" applyProtection="1">
      <alignment horizontal="center" vertical="top" wrapText="1"/>
    </xf>
    <xf numFmtId="0" fontId="26" fillId="0" borderId="57" xfId="0" applyFont="1" applyBorder="1" applyAlignment="1" applyProtection="1">
      <alignment vertical="top" wrapText="1"/>
    </xf>
    <xf numFmtId="0" fontId="26" fillId="0" borderId="58" xfId="0" applyFont="1" applyBorder="1" applyAlignment="1" applyProtection="1">
      <alignment vertical="top" wrapText="1"/>
    </xf>
    <xf numFmtId="0" fontId="12" fillId="0" borderId="65" xfId="0" applyFont="1" applyBorder="1" applyAlignment="1" applyProtection="1">
      <alignment vertical="top" wrapText="1"/>
    </xf>
    <xf numFmtId="0" fontId="23" fillId="0" borderId="20" xfId="0" applyFont="1" applyBorder="1" applyAlignment="1" applyProtection="1">
      <alignment vertical="top"/>
    </xf>
    <xf numFmtId="0" fontId="23" fillId="0" borderId="20" xfId="0" applyFont="1" applyFill="1" applyBorder="1" applyAlignment="1" applyProtection="1">
      <alignment horizontal="center" vertical="top" wrapText="1"/>
    </xf>
    <xf numFmtId="0" fontId="23" fillId="0" borderId="21" xfId="0" applyFont="1" applyFill="1" applyBorder="1" applyAlignment="1" applyProtection="1">
      <alignment horizontal="center" vertical="top" wrapText="1"/>
    </xf>
    <xf numFmtId="0" fontId="23" fillId="0" borderId="1" xfId="0" applyFont="1" applyFill="1" applyBorder="1" applyAlignment="1" applyProtection="1">
      <alignment horizontal="left" vertical="top"/>
    </xf>
    <xf numFmtId="0" fontId="12" fillId="0" borderId="8" xfId="0" applyFont="1" applyBorder="1" applyAlignment="1" applyProtection="1">
      <alignment vertical="top" wrapText="1"/>
    </xf>
    <xf numFmtId="0" fontId="23" fillId="0" borderId="9" xfId="0" applyFont="1" applyBorder="1" applyAlignment="1" applyProtection="1">
      <alignment horizontal="center" vertical="top" wrapText="1"/>
    </xf>
    <xf numFmtId="2" fontId="23" fillId="3" borderId="9" xfId="0" applyNumberFormat="1" applyFont="1" applyFill="1" applyBorder="1" applyAlignment="1" applyProtection="1">
      <alignment horizontal="center" vertical="top" wrapText="1"/>
    </xf>
    <xf numFmtId="2" fontId="23" fillId="0" borderId="1" xfId="0" applyNumberFormat="1" applyFont="1" applyFill="1" applyBorder="1" applyAlignment="1" applyProtection="1">
      <alignment horizontal="center" vertical="top" wrapText="1"/>
    </xf>
    <xf numFmtId="0" fontId="12" fillId="0" borderId="66" xfId="0" applyFont="1" applyBorder="1" applyAlignment="1" applyProtection="1">
      <alignment vertical="top" wrapText="1"/>
    </xf>
    <xf numFmtId="0" fontId="23" fillId="0" borderId="1" xfId="0" applyFont="1" applyBorder="1" applyAlignment="1" applyProtection="1">
      <alignment vertical="top"/>
    </xf>
    <xf numFmtId="0" fontId="12" fillId="0" borderId="33" xfId="0" applyFont="1" applyBorder="1" applyAlignment="1" applyProtection="1">
      <alignment vertical="top" wrapText="1"/>
    </xf>
    <xf numFmtId="0" fontId="23" fillId="0" borderId="1" xfId="0" applyFont="1" applyBorder="1" applyAlignment="1" applyProtection="1">
      <alignment horizontal="left" vertical="top"/>
    </xf>
    <xf numFmtId="2" fontId="23" fillId="3" borderId="11" xfId="0" applyNumberFormat="1" applyFont="1" applyFill="1" applyBorder="1" applyAlignment="1" applyProtection="1">
      <alignment horizontal="center" vertical="top" wrapText="1"/>
    </xf>
    <xf numFmtId="0" fontId="23" fillId="0" borderId="34" xfId="0" applyFont="1" applyFill="1" applyBorder="1" applyAlignment="1" applyProtection="1">
      <alignment vertical="top" wrapText="1"/>
    </xf>
    <xf numFmtId="2" fontId="44" fillId="0" borderId="65" xfId="0" applyNumberFormat="1" applyFont="1" applyFill="1" applyBorder="1" applyAlignment="1" applyProtection="1">
      <alignment horizontal="center" vertical="top" wrapText="1"/>
    </xf>
    <xf numFmtId="0" fontId="23" fillId="0" borderId="1" xfId="0" applyFont="1" applyFill="1" applyBorder="1" applyAlignment="1" applyProtection="1">
      <alignment horizontal="center" vertical="top"/>
    </xf>
    <xf numFmtId="0" fontId="12" fillId="0" borderId="1" xfId="0" applyFont="1" applyFill="1" applyBorder="1" applyAlignment="1" applyProtection="1">
      <alignment horizontal="center" vertical="top"/>
    </xf>
    <xf numFmtId="2" fontId="12" fillId="0" borderId="1" xfId="0" applyNumberFormat="1" applyFont="1" applyFill="1" applyBorder="1" applyAlignment="1" applyProtection="1">
      <alignment horizontal="center" vertical="top"/>
    </xf>
    <xf numFmtId="0" fontId="12" fillId="0" borderId="1" xfId="0" applyFont="1" applyFill="1" applyBorder="1" applyAlignment="1" applyProtection="1">
      <alignment vertical="top"/>
    </xf>
    <xf numFmtId="2" fontId="23" fillId="0" borderId="1" xfId="0" applyNumberFormat="1" applyFont="1" applyFill="1" applyBorder="1" applyAlignment="1" applyProtection="1">
      <alignment horizontal="center" vertical="top"/>
    </xf>
    <xf numFmtId="0" fontId="23" fillId="0" borderId="1" xfId="0" applyFont="1" applyBorder="1" applyAlignment="1" applyProtection="1">
      <alignment vertical="top" wrapText="1"/>
    </xf>
    <xf numFmtId="0" fontId="12" fillId="0" borderId="20" xfId="0" applyFont="1" applyBorder="1" applyAlignment="1" applyProtection="1">
      <alignment vertical="top"/>
    </xf>
    <xf numFmtId="0" fontId="12" fillId="0" borderId="21" xfId="0" applyFont="1" applyBorder="1" applyAlignment="1" applyProtection="1">
      <alignment vertical="top" wrapText="1"/>
    </xf>
    <xf numFmtId="0" fontId="23" fillId="0" borderId="0" xfId="0" applyFont="1" applyAlignment="1" applyProtection="1">
      <alignment horizontal="left" vertical="top"/>
      <protection locked="0"/>
    </xf>
    <xf numFmtId="0" fontId="12" fillId="0" borderId="0" xfId="0" applyFont="1" applyAlignment="1" applyProtection="1">
      <alignment vertical="top" wrapText="1"/>
      <protection locked="0"/>
    </xf>
    <xf numFmtId="0" fontId="19" fillId="0" borderId="0" xfId="0" applyFont="1" applyFill="1" applyAlignment="1" applyProtection="1">
      <alignment vertical="top" wrapText="1"/>
      <protection locked="0"/>
    </xf>
    <xf numFmtId="0" fontId="21" fillId="0" borderId="1" xfId="0" applyFont="1" applyFill="1" applyBorder="1" applyAlignment="1" applyProtection="1">
      <alignment horizontal="center" vertical="top" wrapText="1"/>
      <protection locked="0"/>
    </xf>
    <xf numFmtId="1" fontId="21" fillId="0" borderId="1" xfId="0" applyNumberFormat="1" applyFont="1" applyFill="1" applyBorder="1" applyAlignment="1" applyProtection="1">
      <alignment horizontal="center" vertical="top" wrapText="1"/>
      <protection locked="0"/>
    </xf>
    <xf numFmtId="0" fontId="23" fillId="0" borderId="0" xfId="0" applyFont="1" applyAlignment="1" applyProtection="1">
      <alignment vertical="top" wrapText="1"/>
      <protection locked="0"/>
    </xf>
    <xf numFmtId="0" fontId="12" fillId="0" borderId="0" xfId="0" applyFont="1" applyAlignment="1" applyProtection="1">
      <alignment horizontal="center" vertical="top" wrapText="1"/>
      <protection locked="0"/>
    </xf>
    <xf numFmtId="0" fontId="2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12" fillId="0" borderId="0" xfId="0" applyFont="1" applyAlignment="1" applyProtection="1">
      <alignment horizontal="left" vertical="top" wrapText="1"/>
      <protection locked="0"/>
    </xf>
    <xf numFmtId="0" fontId="35" fillId="0" borderId="0" xfId="0" applyFont="1" applyAlignment="1" applyProtection="1">
      <alignment horizontal="left" vertical="top" wrapText="1"/>
      <protection locked="0"/>
    </xf>
    <xf numFmtId="0" fontId="19" fillId="0" borderId="0" xfId="0" applyFont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43" fontId="12" fillId="0" borderId="1" xfId="0" applyNumberFormat="1" applyFont="1" applyBorder="1" applyAlignment="1" applyProtection="1">
      <alignment vertical="top" wrapText="1"/>
    </xf>
    <xf numFmtId="43" fontId="12" fillId="0" borderId="1" xfId="0" applyNumberFormat="1" applyFont="1" applyBorder="1" applyAlignment="1" applyProtection="1">
      <alignment horizontal="center" vertical="top" wrapText="1"/>
    </xf>
    <xf numFmtId="43" fontId="12" fillId="0" borderId="0" xfId="2" applyFont="1" applyAlignment="1" applyProtection="1">
      <alignment horizontal="center" vertical="top" wrapText="1"/>
    </xf>
    <xf numFmtId="43" fontId="12" fillId="0" borderId="0" xfId="2" applyFont="1" applyAlignment="1" applyProtection="1">
      <alignment vertical="top" wrapText="1"/>
    </xf>
    <xf numFmtId="43" fontId="23" fillId="0" borderId="0" xfId="2" applyFont="1" applyAlignment="1" applyProtection="1">
      <alignment horizontal="center" vertical="top" wrapText="1"/>
    </xf>
    <xf numFmtId="43" fontId="23" fillId="0" borderId="1" xfId="0" applyNumberFormat="1" applyFont="1" applyBorder="1" applyAlignment="1" applyProtection="1">
      <alignment vertical="top" wrapText="1"/>
    </xf>
    <xf numFmtId="0" fontId="19" fillId="0" borderId="0" xfId="0" applyFont="1" applyAlignment="1" applyProtection="1">
      <alignment vertical="top"/>
    </xf>
    <xf numFmtId="14" fontId="19" fillId="0" borderId="0" xfId="0" applyNumberFormat="1" applyFont="1" applyAlignment="1" applyProtection="1">
      <alignment horizontal="center" vertical="top" wrapText="1"/>
    </xf>
    <xf numFmtId="0" fontId="21" fillId="0" borderId="0" xfId="0" applyFont="1" applyAlignment="1" applyProtection="1">
      <alignment vertical="top" wrapText="1"/>
    </xf>
    <xf numFmtId="0" fontId="21" fillId="0" borderId="56" xfId="0" applyFont="1" applyFill="1" applyBorder="1" applyAlignment="1" applyProtection="1">
      <alignment horizontal="center" vertical="top" wrapText="1"/>
    </xf>
    <xf numFmtId="0" fontId="21" fillId="0" borderId="1" xfId="0" applyFont="1" applyFill="1" applyBorder="1" applyAlignment="1" applyProtection="1">
      <alignment horizontal="center" vertical="top" wrapText="1"/>
    </xf>
    <xf numFmtId="0" fontId="21" fillId="0" borderId="33" xfId="0" applyFont="1" applyFill="1" applyBorder="1" applyAlignment="1" applyProtection="1">
      <alignment horizontal="center" vertical="top" wrapText="1"/>
    </xf>
    <xf numFmtId="0" fontId="21" fillId="0" borderId="56" xfId="0" quotePrefix="1" applyFont="1" applyBorder="1" applyAlignment="1" applyProtection="1">
      <alignment horizontal="left" vertical="top" wrapText="1"/>
    </xf>
    <xf numFmtId="0" fontId="21" fillId="0" borderId="1" xfId="0" quotePrefix="1" applyFont="1" applyBorder="1" applyAlignment="1" applyProtection="1">
      <alignment vertical="top"/>
    </xf>
    <xf numFmtId="0" fontId="21" fillId="0" borderId="1" xfId="0" applyFont="1" applyBorder="1" applyAlignment="1" applyProtection="1">
      <alignment vertical="top"/>
    </xf>
    <xf numFmtId="14" fontId="21" fillId="0" borderId="1" xfId="0" applyNumberFormat="1" applyFont="1" applyBorder="1" applyAlignment="1" applyProtection="1">
      <alignment horizontal="center" vertical="top"/>
    </xf>
    <xf numFmtId="0" fontId="19" fillId="0" borderId="33" xfId="0" applyFont="1" applyBorder="1" applyAlignment="1" applyProtection="1">
      <alignment vertical="top"/>
    </xf>
    <xf numFmtId="0" fontId="21" fillId="0" borderId="0" xfId="0" applyFont="1" applyAlignment="1" applyProtection="1">
      <alignment vertical="top"/>
    </xf>
    <xf numFmtId="0" fontId="23" fillId="0" borderId="1" xfId="0" applyFont="1" applyBorder="1" applyAlignment="1" applyProtection="1">
      <alignment vertical="center" wrapText="1"/>
    </xf>
    <xf numFmtId="0" fontId="21" fillId="0" borderId="56" xfId="0" applyFont="1" applyBorder="1" applyAlignment="1" applyProtection="1">
      <alignment horizontal="left" vertical="top" wrapText="1"/>
    </xf>
    <xf numFmtId="0" fontId="22" fillId="0" borderId="1" xfId="0" applyFont="1" applyBorder="1" applyAlignment="1" applyProtection="1">
      <alignment vertical="top"/>
    </xf>
    <xf numFmtId="0" fontId="19" fillId="0" borderId="0" xfId="0" applyFont="1" applyAlignment="1" applyProtection="1">
      <alignment horizontal="center" vertical="center" wrapText="1"/>
    </xf>
    <xf numFmtId="0" fontId="19" fillId="0" borderId="0" xfId="0" applyFont="1" applyAlignment="1" applyProtection="1">
      <alignment horizontal="center" vertical="center"/>
    </xf>
    <xf numFmtId="14" fontId="19" fillId="0" borderId="0" xfId="0" applyNumberFormat="1" applyFont="1" applyAlignment="1" applyProtection="1">
      <alignment vertical="top" wrapText="1"/>
    </xf>
    <xf numFmtId="0" fontId="19" fillId="0" borderId="8" xfId="0" applyFont="1" applyFill="1" applyBorder="1" applyAlignment="1" applyProtection="1">
      <alignment vertical="top" wrapText="1"/>
    </xf>
    <xf numFmtId="0" fontId="21" fillId="0" borderId="20" xfId="0" applyFont="1" applyFill="1" applyBorder="1" applyAlignment="1" applyProtection="1">
      <alignment horizontal="center" vertical="top" wrapText="1"/>
    </xf>
    <xf numFmtId="0" fontId="21" fillId="0" borderId="11" xfId="0" applyFont="1" applyFill="1" applyBorder="1" applyAlignment="1" applyProtection="1">
      <alignment vertical="top" wrapText="1"/>
    </xf>
    <xf numFmtId="0" fontId="21" fillId="0" borderId="9" xfId="0" applyFont="1" applyFill="1" applyBorder="1" applyAlignment="1" applyProtection="1">
      <alignment vertical="top" wrapText="1"/>
    </xf>
    <xf numFmtId="0" fontId="19" fillId="0" borderId="9" xfId="0" applyFont="1" applyFill="1" applyBorder="1" applyAlignment="1" applyProtection="1">
      <alignment horizontal="center" vertical="top" wrapText="1"/>
    </xf>
    <xf numFmtId="0" fontId="19" fillId="0" borderId="0" xfId="0" applyFont="1" applyFill="1" applyAlignment="1" applyProtection="1">
      <alignment vertical="top" wrapText="1"/>
    </xf>
    <xf numFmtId="0" fontId="19" fillId="0" borderId="0" xfId="0" applyFont="1" applyFill="1" applyAlignment="1" applyProtection="1">
      <alignment vertical="top"/>
    </xf>
    <xf numFmtId="0" fontId="19" fillId="0" borderId="56" xfId="0" applyFont="1" applyBorder="1" applyAlignment="1" applyProtection="1">
      <alignment vertical="top" wrapText="1"/>
    </xf>
    <xf numFmtId="0" fontId="19" fillId="0" borderId="1" xfId="0" applyFont="1" applyBorder="1" applyAlignment="1" applyProtection="1">
      <alignment vertical="top" wrapText="1"/>
    </xf>
    <xf numFmtId="0" fontId="21" fillId="0" borderId="1" xfId="0" applyFont="1" applyBorder="1" applyAlignment="1" applyProtection="1">
      <alignment horizontal="center" vertical="top" wrapText="1"/>
    </xf>
    <xf numFmtId="14" fontId="19" fillId="0" borderId="1" xfId="0" applyNumberFormat="1" applyFont="1" applyBorder="1" applyAlignment="1" applyProtection="1">
      <alignment horizontal="center" vertical="top" wrapText="1"/>
    </xf>
    <xf numFmtId="0" fontId="19" fillId="0" borderId="33" xfId="0" applyFont="1" applyBorder="1" applyAlignment="1" applyProtection="1">
      <alignment vertical="top" wrapText="1"/>
    </xf>
    <xf numFmtId="0" fontId="19" fillId="0" borderId="0" xfId="0" applyFont="1" applyAlignment="1" applyProtection="1">
      <alignment vertical="center" wrapText="1"/>
    </xf>
    <xf numFmtId="0" fontId="21" fillId="0" borderId="1" xfId="0" applyFont="1" applyBorder="1" applyAlignment="1" applyProtection="1">
      <alignment vertical="top" wrapText="1"/>
    </xf>
    <xf numFmtId="14" fontId="21" fillId="0" borderId="1" xfId="0" applyNumberFormat="1" applyFont="1" applyBorder="1" applyAlignment="1" applyProtection="1">
      <alignment horizontal="center" vertical="top" wrapText="1"/>
    </xf>
    <xf numFmtId="0" fontId="19" fillId="0" borderId="0" xfId="0" applyFont="1" applyAlignment="1" applyProtection="1">
      <alignment vertical="center"/>
    </xf>
    <xf numFmtId="0" fontId="19" fillId="0" borderId="29" xfId="0" applyFont="1" applyBorder="1" applyAlignment="1" applyProtection="1">
      <alignment horizontal="center" vertical="top" wrapText="1"/>
    </xf>
    <xf numFmtId="0" fontId="21" fillId="0" borderId="9" xfId="0" applyFont="1" applyFill="1" applyBorder="1" applyAlignment="1" applyProtection="1">
      <alignment horizontal="center" vertical="top" wrapText="1"/>
    </xf>
    <xf numFmtId="0" fontId="19" fillId="0" borderId="10" xfId="0" applyFont="1" applyFill="1" applyBorder="1" applyAlignment="1" applyProtection="1">
      <alignment vertical="top" wrapText="1"/>
    </xf>
    <xf numFmtId="0" fontId="19" fillId="0" borderId="65" xfId="0" applyFont="1" applyBorder="1" applyAlignment="1" applyProtection="1">
      <alignment vertical="top" wrapText="1"/>
    </xf>
    <xf numFmtId="0" fontId="21" fillId="0" borderId="65" xfId="0" applyFont="1" applyBorder="1" applyAlignment="1" applyProtection="1">
      <alignment horizontal="center" vertical="top" wrapText="1"/>
    </xf>
    <xf numFmtId="14" fontId="21" fillId="0" borderId="65" xfId="0" applyNumberFormat="1" applyFont="1" applyBorder="1" applyAlignment="1" applyProtection="1">
      <alignment horizontal="center" vertical="top" wrapText="1"/>
    </xf>
    <xf numFmtId="0" fontId="23" fillId="0" borderId="65" xfId="0" applyFont="1" applyBorder="1" applyAlignment="1" applyProtection="1">
      <alignment horizontal="center" vertical="top" wrapText="1"/>
    </xf>
    <xf numFmtId="0" fontId="21" fillId="0" borderId="56" xfId="0" quotePrefix="1" applyFont="1" applyBorder="1" applyAlignment="1" applyProtection="1">
      <alignment vertical="top" wrapText="1"/>
    </xf>
    <xf numFmtId="0" fontId="21" fillId="0" borderId="1" xfId="0" applyFont="1" applyBorder="1" applyAlignment="1" applyProtection="1">
      <alignment horizontal="left" vertical="top"/>
    </xf>
    <xf numFmtId="14" fontId="21" fillId="0" borderId="1" xfId="0" applyNumberFormat="1" applyFont="1" applyBorder="1" applyAlignment="1" applyProtection="1">
      <alignment vertical="top" wrapText="1"/>
    </xf>
    <xf numFmtId="0" fontId="23" fillId="0" borderId="1" xfId="0" applyFont="1" applyBorder="1" applyAlignment="1" applyProtection="1">
      <alignment vertical="center"/>
    </xf>
    <xf numFmtId="14" fontId="19" fillId="0" borderId="1" xfId="0" applyNumberFormat="1" applyFont="1" applyBorder="1" applyAlignment="1" applyProtection="1">
      <alignment vertical="top" wrapText="1"/>
    </xf>
    <xf numFmtId="0" fontId="21" fillId="0" borderId="11" xfId="0" applyFont="1" applyFill="1" applyBorder="1" applyAlignment="1" applyProtection="1">
      <alignment horizontal="center" vertical="top" wrapText="1"/>
    </xf>
    <xf numFmtId="0" fontId="19" fillId="0" borderId="34" xfId="0" applyFont="1" applyFill="1" applyBorder="1" applyAlignment="1" applyProtection="1">
      <alignment vertical="top" wrapText="1"/>
    </xf>
    <xf numFmtId="0" fontId="21" fillId="0" borderId="65" xfId="0" applyFont="1" applyFill="1" applyBorder="1" applyAlignment="1" applyProtection="1">
      <alignment horizontal="center" vertical="top" wrapText="1"/>
    </xf>
    <xf numFmtId="14" fontId="21" fillId="0" borderId="65" xfId="0" applyNumberFormat="1" applyFont="1" applyFill="1" applyBorder="1" applyAlignment="1" applyProtection="1">
      <alignment vertical="top" wrapText="1"/>
    </xf>
    <xf numFmtId="0" fontId="21" fillId="0" borderId="65" xfId="0" applyFont="1" applyFill="1" applyBorder="1" applyAlignment="1" applyProtection="1">
      <alignment vertical="top" wrapText="1"/>
    </xf>
    <xf numFmtId="1" fontId="21" fillId="0" borderId="65" xfId="0" applyNumberFormat="1" applyFont="1" applyFill="1" applyBorder="1" applyAlignment="1" applyProtection="1">
      <alignment horizontal="center" vertical="top" wrapText="1"/>
    </xf>
    <xf numFmtId="0" fontId="19" fillId="0" borderId="66" xfId="0" applyFont="1" applyFill="1" applyBorder="1" applyAlignment="1" applyProtection="1">
      <alignment vertical="top" wrapText="1"/>
    </xf>
    <xf numFmtId="0" fontId="21" fillId="0" borderId="35" xfId="0" applyFont="1" applyFill="1" applyBorder="1" applyAlignment="1" applyProtection="1">
      <alignment horizontal="left" vertical="top" wrapText="1"/>
    </xf>
    <xf numFmtId="0" fontId="21" fillId="0" borderId="57" xfId="0" applyFont="1" applyFill="1" applyBorder="1" applyAlignment="1" applyProtection="1">
      <alignment vertical="top"/>
    </xf>
    <xf numFmtId="0" fontId="21" fillId="0" borderId="57" xfId="0" applyFont="1" applyFill="1" applyBorder="1" applyAlignment="1" applyProtection="1">
      <alignment vertical="top" wrapText="1"/>
    </xf>
    <xf numFmtId="14" fontId="21" fillId="0" borderId="57" xfId="0" applyNumberFormat="1" applyFont="1" applyFill="1" applyBorder="1" applyAlignment="1" applyProtection="1">
      <alignment vertical="top" wrapText="1"/>
    </xf>
    <xf numFmtId="0" fontId="21" fillId="0" borderId="58" xfId="0" applyFont="1" applyFill="1" applyBorder="1" applyAlignment="1" applyProtection="1">
      <alignment vertical="top" wrapText="1"/>
    </xf>
    <xf numFmtId="14" fontId="23" fillId="0" borderId="9" xfId="0" applyNumberFormat="1" applyFont="1" applyFill="1" applyBorder="1" applyAlignment="1" applyProtection="1">
      <alignment vertical="top" wrapText="1"/>
    </xf>
    <xf numFmtId="0" fontId="23" fillId="0" borderId="9" xfId="0" applyFont="1" applyFill="1" applyBorder="1" applyAlignment="1" applyProtection="1">
      <alignment horizontal="center" vertical="top" wrapText="1"/>
    </xf>
    <xf numFmtId="0" fontId="23" fillId="0" borderId="11" xfId="0" applyFont="1" applyFill="1" applyBorder="1" applyAlignment="1" applyProtection="1">
      <alignment horizontal="center" vertical="top" wrapText="1"/>
    </xf>
    <xf numFmtId="0" fontId="21" fillId="0" borderId="35" xfId="0" quotePrefix="1" applyFont="1" applyBorder="1" applyAlignment="1" applyProtection="1">
      <alignment vertical="top" wrapText="1"/>
    </xf>
    <xf numFmtId="0" fontId="21" fillId="0" borderId="57" xfId="0" applyFont="1" applyBorder="1" applyAlignment="1" applyProtection="1">
      <alignment vertical="top"/>
    </xf>
    <xf numFmtId="0" fontId="21" fillId="0" borderId="57" xfId="0" applyFont="1" applyBorder="1" applyAlignment="1" applyProtection="1">
      <alignment vertical="top" wrapText="1"/>
    </xf>
    <xf numFmtId="14" fontId="21" fillId="0" borderId="57" xfId="0" applyNumberFormat="1" applyFont="1" applyBorder="1" applyAlignment="1" applyProtection="1">
      <alignment vertical="top" wrapText="1"/>
    </xf>
    <xf numFmtId="0" fontId="19" fillId="0" borderId="57" xfId="0" applyFont="1" applyBorder="1" applyAlignment="1" applyProtection="1">
      <alignment vertical="top" wrapText="1"/>
    </xf>
    <xf numFmtId="0" fontId="19" fillId="0" borderId="58" xfId="0" applyFont="1" applyBorder="1" applyAlignment="1" applyProtection="1">
      <alignment vertical="top" wrapText="1"/>
    </xf>
    <xf numFmtId="0" fontId="19" fillId="0" borderId="0" xfId="0" applyFont="1" applyFill="1" applyAlignment="1" applyProtection="1">
      <alignment vertical="center" wrapText="1"/>
    </xf>
    <xf numFmtId="14" fontId="21" fillId="0" borderId="20" xfId="0" applyNumberFormat="1" applyFont="1" applyFill="1" applyBorder="1" applyAlignment="1" applyProtection="1">
      <alignment horizontal="center" vertical="top" wrapText="1"/>
    </xf>
    <xf numFmtId="0" fontId="19" fillId="0" borderId="48" xfId="0" applyFont="1" applyFill="1" applyBorder="1" applyAlignment="1" applyProtection="1">
      <alignment horizontal="center" vertical="top" wrapText="1"/>
    </xf>
    <xf numFmtId="0" fontId="19" fillId="0" borderId="1" xfId="0" applyFont="1" applyFill="1" applyBorder="1" applyAlignment="1" applyProtection="1">
      <alignment vertical="top" wrapText="1"/>
    </xf>
    <xf numFmtId="0" fontId="21" fillId="0" borderId="1" xfId="0" applyFont="1" applyFill="1" applyBorder="1" applyAlignment="1" applyProtection="1">
      <alignment vertical="top" wrapText="1"/>
    </xf>
    <xf numFmtId="0" fontId="19" fillId="0" borderId="66" xfId="0" applyFont="1" applyBorder="1" applyAlignment="1" applyProtection="1">
      <alignment vertical="top" wrapText="1"/>
    </xf>
    <xf numFmtId="0" fontId="21" fillId="0" borderId="20" xfId="0" applyFont="1" applyFill="1" applyBorder="1" applyAlignment="1" applyProtection="1">
      <alignment vertical="top" wrapText="1"/>
    </xf>
    <xf numFmtId="0" fontId="19" fillId="0" borderId="20" xfId="0" applyFont="1" applyBorder="1" applyAlignment="1" applyProtection="1">
      <alignment vertical="top" wrapText="1"/>
    </xf>
    <xf numFmtId="0" fontId="19" fillId="0" borderId="21" xfId="0" applyFont="1" applyBorder="1" applyAlignment="1" applyProtection="1">
      <alignment vertical="top" wrapText="1"/>
    </xf>
    <xf numFmtId="0" fontId="19" fillId="0" borderId="12" xfId="0" applyFont="1" applyFill="1" applyBorder="1" applyAlignment="1" applyProtection="1">
      <alignment horizontal="center" vertical="top" wrapText="1"/>
      <protection locked="0"/>
    </xf>
    <xf numFmtId="0" fontId="19" fillId="0" borderId="14" xfId="0" applyFont="1" applyFill="1" applyBorder="1" applyAlignment="1" applyProtection="1">
      <alignment horizontal="center" vertical="top" wrapText="1"/>
      <protection locked="0"/>
    </xf>
    <xf numFmtId="0" fontId="19" fillId="0" borderId="1" xfId="0" applyFont="1" applyBorder="1" applyAlignment="1">
      <alignment vertical="top"/>
    </xf>
    <xf numFmtId="0" fontId="21" fillId="0" borderId="0" xfId="0" applyFont="1" applyAlignment="1">
      <alignment vertical="top" wrapText="1"/>
    </xf>
    <xf numFmtId="0" fontId="19" fillId="0" borderId="0" xfId="0" applyFont="1" applyFill="1" applyAlignment="1">
      <alignment vertical="top"/>
    </xf>
    <xf numFmtId="0" fontId="23" fillId="0" borderId="1" xfId="0" applyFont="1" applyBorder="1" applyAlignment="1" applyProtection="1">
      <alignment horizontal="left"/>
      <protection locked="0"/>
    </xf>
    <xf numFmtId="0" fontId="21" fillId="0" borderId="56" xfId="0" quotePrefix="1" applyFont="1" applyBorder="1" applyAlignment="1">
      <alignment vertical="top"/>
    </xf>
    <xf numFmtId="0" fontId="21" fillId="0" borderId="33" xfId="0" applyFont="1" applyBorder="1" applyAlignment="1">
      <alignment vertical="top" wrapText="1"/>
    </xf>
    <xf numFmtId="0" fontId="12" fillId="0" borderId="1" xfId="0" applyFont="1" applyBorder="1" applyAlignment="1" applyProtection="1">
      <alignment horizontal="left"/>
      <protection locked="0"/>
    </xf>
    <xf numFmtId="0" fontId="21" fillId="0" borderId="56" xfId="0" applyFont="1" applyBorder="1" applyAlignment="1">
      <alignment horizontal="left" vertical="top"/>
    </xf>
    <xf numFmtId="0" fontId="21" fillId="0" borderId="33" xfId="0" applyFont="1" applyBorder="1" applyAlignment="1">
      <alignment vertical="top"/>
    </xf>
    <xf numFmtId="0" fontId="21" fillId="0" borderId="35" xfId="0" applyFont="1" applyBorder="1" applyAlignment="1">
      <alignment vertical="top"/>
    </xf>
    <xf numFmtId="0" fontId="19" fillId="0" borderId="33" xfId="0" applyFont="1" applyBorder="1" applyAlignment="1">
      <alignment vertical="top"/>
    </xf>
    <xf numFmtId="0" fontId="23" fillId="0" borderId="1" xfId="0" applyFont="1" applyBorder="1" applyAlignment="1" applyProtection="1">
      <alignment vertical="center" wrapText="1"/>
      <protection locked="0"/>
    </xf>
    <xf numFmtId="0" fontId="19" fillId="0" borderId="0" xfId="0" applyFont="1" applyFill="1" applyAlignment="1">
      <alignment horizontal="center" vertical="top" wrapText="1"/>
    </xf>
    <xf numFmtId="0" fontId="19" fillId="0" borderId="0" xfId="0" applyFont="1" applyFill="1" applyAlignment="1">
      <alignment horizontal="center" vertical="top"/>
    </xf>
    <xf numFmtId="0" fontId="19" fillId="0" borderId="1" xfId="0" applyFont="1" applyBorder="1" applyAlignment="1">
      <alignment horizontal="left" vertical="top"/>
    </xf>
    <xf numFmtId="14" fontId="19" fillId="0" borderId="1" xfId="0" applyNumberFormat="1" applyFont="1" applyBorder="1" applyAlignment="1">
      <alignment vertical="top"/>
    </xf>
    <xf numFmtId="0" fontId="21" fillId="0" borderId="19" xfId="0" applyFont="1" applyFill="1" applyBorder="1" applyAlignment="1">
      <alignment vertical="top" wrapText="1"/>
    </xf>
    <xf numFmtId="0" fontId="21" fillId="0" borderId="9" xfId="0" applyFont="1" applyFill="1" applyBorder="1" applyAlignment="1">
      <alignment vertical="top" wrapText="1"/>
    </xf>
    <xf numFmtId="2" fontId="21" fillId="3" borderId="9" xfId="0" applyNumberFormat="1" applyFont="1" applyFill="1" applyBorder="1" applyAlignment="1">
      <alignment horizontal="center" vertical="top" wrapText="1"/>
    </xf>
    <xf numFmtId="0" fontId="21" fillId="0" borderId="20" xfId="0" applyFont="1" applyFill="1" applyBorder="1" applyAlignment="1">
      <alignment horizontal="center" vertical="top" wrapText="1"/>
    </xf>
    <xf numFmtId="0" fontId="21" fillId="0" borderId="20" xfId="0" applyFont="1" applyFill="1" applyBorder="1" applyAlignment="1">
      <alignment vertical="top" wrapText="1"/>
    </xf>
    <xf numFmtId="0" fontId="19" fillId="0" borderId="2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vertical="top"/>
    </xf>
    <xf numFmtId="0" fontId="19" fillId="0" borderId="1" xfId="0" applyFont="1" applyBorder="1" applyAlignment="1">
      <alignment vertical="center"/>
    </xf>
    <xf numFmtId="0" fontId="21" fillId="0" borderId="11" xfId="0" applyFont="1" applyFill="1" applyBorder="1" applyAlignment="1">
      <alignment vertical="top" wrapText="1"/>
    </xf>
    <xf numFmtId="0" fontId="19" fillId="0" borderId="9" xfId="0" applyFont="1" applyFill="1" applyBorder="1" applyAlignment="1">
      <alignment horizontal="center" vertical="top" wrapText="1"/>
    </xf>
    <xf numFmtId="2" fontId="21" fillId="3" borderId="20" xfId="0" applyNumberFormat="1" applyFont="1" applyFill="1" applyBorder="1" applyAlignment="1">
      <alignment horizontal="center" vertical="top" wrapText="1"/>
    </xf>
    <xf numFmtId="0" fontId="19" fillId="0" borderId="10" xfId="0" applyFont="1" applyFill="1" applyBorder="1" applyAlignment="1">
      <alignment vertical="top" wrapText="1"/>
    </xf>
    <xf numFmtId="43" fontId="33" fillId="0" borderId="9" xfId="2" applyFont="1" applyFill="1" applyBorder="1" applyAlignment="1" applyProtection="1">
      <alignment horizontal="center" vertical="top" wrapText="1"/>
    </xf>
    <xf numFmtId="0" fontId="19" fillId="0" borderId="19" xfId="0" applyFont="1" applyBorder="1" applyAlignment="1">
      <alignment vertical="top" wrapText="1"/>
    </xf>
    <xf numFmtId="0" fontId="19" fillId="0" borderId="20" xfId="0" applyFont="1" applyBorder="1" applyAlignment="1">
      <alignment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vertical="top" wrapText="1"/>
    </xf>
    <xf numFmtId="0" fontId="21" fillId="0" borderId="19" xfId="0" applyFont="1" applyBorder="1" applyAlignment="1">
      <alignment vertical="top" wrapText="1"/>
    </xf>
    <xf numFmtId="0" fontId="21" fillId="0" borderId="20" xfId="0" applyFont="1" applyBorder="1" applyAlignment="1">
      <alignment vertical="top"/>
    </xf>
    <xf numFmtId="0" fontId="21" fillId="0" borderId="20" xfId="0" applyFont="1" applyBorder="1" applyAlignment="1">
      <alignment vertical="top" wrapText="1"/>
    </xf>
    <xf numFmtId="0" fontId="19" fillId="0" borderId="0" xfId="0" applyFont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2" fontId="44" fillId="0" borderId="20" xfId="0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14" fontId="19" fillId="0" borderId="9" xfId="0" applyNumberFormat="1" applyFont="1" applyFill="1" applyBorder="1" applyAlignment="1">
      <alignment horizontal="center" vertical="top" wrapText="1"/>
    </xf>
    <xf numFmtId="0" fontId="19" fillId="0" borderId="56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top" wrapText="1"/>
    </xf>
    <xf numFmtId="0" fontId="21" fillId="0" borderId="56" xfId="0" applyFont="1" applyBorder="1" applyAlignment="1">
      <alignment vertical="top"/>
    </xf>
    <xf numFmtId="0" fontId="21" fillId="0" borderId="9" xfId="0" applyFont="1" applyFill="1" applyBorder="1" applyAlignment="1">
      <alignment horizontal="center" vertical="top" wrapText="1"/>
    </xf>
    <xf numFmtId="0" fontId="19" fillId="0" borderId="48" xfId="0" applyFont="1" applyFill="1" applyBorder="1" applyAlignment="1">
      <alignment horizontal="center" vertical="top" wrapText="1"/>
    </xf>
    <xf numFmtId="0" fontId="19" fillId="0" borderId="33" xfId="0" applyFont="1" applyFill="1" applyBorder="1" applyAlignment="1">
      <alignment vertical="top" wrapText="1"/>
    </xf>
    <xf numFmtId="0" fontId="12" fillId="0" borderId="1" xfId="0" applyFont="1" applyBorder="1" applyAlignment="1" applyProtection="1">
      <alignment horizontal="left" wrapText="1"/>
    </xf>
    <xf numFmtId="0" fontId="19" fillId="0" borderId="1" xfId="0" applyFont="1" applyBorder="1" applyAlignment="1" applyProtection="1">
      <alignment vertical="top"/>
    </xf>
    <xf numFmtId="0" fontId="21" fillId="0" borderId="1" xfId="0" applyFont="1" applyBorder="1" applyAlignment="1" applyProtection="1">
      <alignment horizontal="left" vertical="top" wrapText="1"/>
    </xf>
    <xf numFmtId="0" fontId="21" fillId="0" borderId="58" xfId="0" applyFont="1" applyBorder="1" applyAlignment="1" applyProtection="1">
      <alignment vertical="top" wrapText="1"/>
    </xf>
    <xf numFmtId="0" fontId="21" fillId="0" borderId="0" xfId="0" applyFont="1" applyAlignment="1" applyProtection="1">
      <alignment horizontal="left" vertical="top"/>
    </xf>
    <xf numFmtId="0" fontId="19" fillId="0" borderId="0" xfId="0" applyFont="1" applyAlignment="1" applyProtection="1">
      <alignment horizontal="center" vertical="top" wrapText="1"/>
    </xf>
    <xf numFmtId="0" fontId="19" fillId="0" borderId="1" xfId="0" applyFont="1" applyBorder="1" applyAlignment="1" applyProtection="1">
      <alignment horizontal="center" vertical="top"/>
    </xf>
    <xf numFmtId="0" fontId="19" fillId="0" borderId="1" xfId="0" applyFont="1" applyBorder="1" applyAlignment="1" applyProtection="1">
      <alignment vertical="center"/>
    </xf>
    <xf numFmtId="0" fontId="21" fillId="0" borderId="19" xfId="0" applyFont="1" applyFill="1" applyBorder="1" applyAlignment="1" applyProtection="1">
      <alignment vertical="top" wrapText="1"/>
    </xf>
    <xf numFmtId="2" fontId="21" fillId="3" borderId="11" xfId="0" applyNumberFormat="1" applyFont="1" applyFill="1" applyBorder="1" applyAlignment="1" applyProtection="1">
      <alignment horizontal="center" vertical="top" wrapText="1"/>
    </xf>
    <xf numFmtId="0" fontId="19" fillId="0" borderId="1" xfId="0" applyFont="1" applyFill="1" applyBorder="1" applyAlignment="1" applyProtection="1">
      <alignment vertical="top"/>
    </xf>
    <xf numFmtId="2" fontId="21" fillId="0" borderId="20" xfId="0" applyNumberFormat="1" applyFont="1" applyFill="1" applyBorder="1" applyAlignment="1" applyProtection="1">
      <alignment horizontal="center" vertical="top" wrapText="1"/>
    </xf>
    <xf numFmtId="0" fontId="19" fillId="0" borderId="21" xfId="0" applyFont="1" applyFill="1" applyBorder="1" applyAlignment="1" applyProtection="1">
      <alignment vertical="top" wrapText="1"/>
    </xf>
    <xf numFmtId="2" fontId="21" fillId="3" borderId="20" xfId="0" applyNumberFormat="1" applyFont="1" applyFill="1" applyBorder="1" applyAlignment="1" applyProtection="1">
      <alignment horizontal="center" vertical="top" wrapText="1"/>
    </xf>
    <xf numFmtId="0" fontId="19" fillId="0" borderId="9" xfId="0" applyFont="1" applyBorder="1" applyAlignment="1" applyProtection="1">
      <alignment vertical="top" wrapText="1"/>
    </xf>
    <xf numFmtId="0" fontId="19" fillId="0" borderId="34" xfId="0" applyFont="1" applyBorder="1" applyAlignment="1" applyProtection="1">
      <alignment vertical="top" wrapText="1"/>
    </xf>
    <xf numFmtId="0" fontId="19" fillId="0" borderId="65" xfId="0" applyFont="1" applyBorder="1" applyAlignment="1" applyProtection="1">
      <alignment horizontal="center" vertical="top" wrapText="1"/>
    </xf>
    <xf numFmtId="0" fontId="21" fillId="0" borderId="19" xfId="0" quotePrefix="1" applyFont="1" applyBorder="1" applyAlignment="1" applyProtection="1">
      <alignment vertical="top" wrapText="1"/>
    </xf>
    <xf numFmtId="0" fontId="21" fillId="0" borderId="20" xfId="0" applyFont="1" applyBorder="1" applyAlignment="1" applyProtection="1">
      <alignment vertical="top"/>
    </xf>
    <xf numFmtId="0" fontId="21" fillId="0" borderId="0" xfId="0" applyFont="1" applyAlignment="1" applyProtection="1">
      <alignment vertical="center" wrapText="1"/>
    </xf>
    <xf numFmtId="2" fontId="21" fillId="3" borderId="9" xfId="0" applyNumberFormat="1" applyFont="1" applyFill="1" applyBorder="1" applyAlignment="1" applyProtection="1">
      <alignment horizontal="center" vertical="top" wrapText="1"/>
    </xf>
    <xf numFmtId="2" fontId="44" fillId="0" borderId="10" xfId="0" applyNumberFormat="1" applyFont="1" applyFill="1" applyBorder="1" applyAlignment="1" applyProtection="1">
      <alignment vertical="top" wrapText="1"/>
    </xf>
    <xf numFmtId="0" fontId="19" fillId="0" borderId="1" xfId="0" applyFont="1" applyBorder="1" applyAlignment="1" applyProtection="1">
      <alignment horizontal="center" vertical="top" wrapText="1"/>
    </xf>
    <xf numFmtId="0" fontId="21" fillId="0" borderId="0" xfId="0" applyFont="1" applyAlignment="1" applyProtection="1">
      <alignment vertical="center"/>
    </xf>
    <xf numFmtId="0" fontId="21" fillId="0" borderId="34" xfId="0" applyFont="1" applyFill="1" applyBorder="1" applyAlignment="1" applyProtection="1">
      <alignment horizontal="center" vertical="top" wrapText="1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top"/>
      <protection locked="0"/>
    </xf>
    <xf numFmtId="0" fontId="19" fillId="0" borderId="1" xfId="0" applyFont="1" applyBorder="1" applyAlignment="1" applyProtection="1">
      <alignment vertical="top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top"/>
    </xf>
    <xf numFmtId="0" fontId="21" fillId="0" borderId="0" xfId="0" applyFont="1" applyAlignment="1" applyProtection="1">
      <alignment horizontal="center" vertical="top"/>
    </xf>
    <xf numFmtId="0" fontId="21" fillId="0" borderId="0" xfId="0" applyFont="1" applyAlignment="1" applyProtection="1">
      <alignment horizontal="center" vertical="top" wrapText="1"/>
    </xf>
    <xf numFmtId="0" fontId="44" fillId="0" borderId="1" xfId="0" applyFont="1" applyBorder="1" applyAlignment="1" applyProtection="1">
      <alignment horizontal="left" vertical="top" wrapText="1"/>
    </xf>
    <xf numFmtId="0" fontId="21" fillId="0" borderId="56" xfId="0" applyFont="1" applyBorder="1" applyAlignment="1" applyProtection="1">
      <alignment horizontal="center" vertical="top" wrapText="1"/>
    </xf>
    <xf numFmtId="0" fontId="19" fillId="0" borderId="0" xfId="0" applyFont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 applyProtection="1">
      <alignment horizontal="left" vertical="top"/>
    </xf>
    <xf numFmtId="0" fontId="21" fillId="0" borderId="20" xfId="0" applyFont="1" applyBorder="1" applyAlignment="1" applyProtection="1">
      <alignment horizontal="center" vertical="top" wrapText="1"/>
    </xf>
    <xf numFmtId="0" fontId="19" fillId="0" borderId="11" xfId="0" applyFont="1" applyBorder="1" applyAlignment="1" applyProtection="1">
      <alignment vertical="top" wrapText="1"/>
    </xf>
    <xf numFmtId="0" fontId="19" fillId="0" borderId="56" xfId="0" applyFont="1" applyBorder="1" applyAlignment="1" applyProtection="1">
      <alignment horizontal="center" vertical="top" wrapText="1"/>
    </xf>
    <xf numFmtId="0" fontId="21" fillId="0" borderId="56" xfId="0" applyFont="1" applyBorder="1" applyAlignment="1" applyProtection="1">
      <alignment horizontal="left" vertical="top"/>
    </xf>
    <xf numFmtId="0" fontId="21" fillId="0" borderId="19" xfId="0" applyFont="1" applyBorder="1" applyAlignment="1" applyProtection="1">
      <alignment horizontal="left" vertical="top"/>
    </xf>
    <xf numFmtId="0" fontId="19" fillId="0" borderId="1" xfId="0" applyFont="1" applyBorder="1" applyAlignment="1" applyProtection="1">
      <alignment horizontal="left" vertical="top" wrapText="1"/>
    </xf>
    <xf numFmtId="2" fontId="12" fillId="0" borderId="83" xfId="3" applyNumberFormat="1" applyFont="1" applyBorder="1" applyAlignment="1" applyProtection="1">
      <alignment horizontal="center" vertical="top" wrapText="1"/>
      <protection locked="0"/>
    </xf>
    <xf numFmtId="2" fontId="12" fillId="0" borderId="86" xfId="0" applyNumberFormat="1" applyFont="1" applyBorder="1" applyAlignment="1" applyProtection="1">
      <alignment vertical="top" wrapText="1"/>
      <protection locked="0"/>
    </xf>
    <xf numFmtId="2" fontId="12" fillId="0" borderId="87" xfId="3" applyNumberFormat="1" applyFont="1" applyBorder="1" applyAlignment="1" applyProtection="1">
      <alignment horizontal="center" vertical="top" wrapText="1"/>
      <protection locked="0"/>
    </xf>
    <xf numFmtId="2" fontId="12" fillId="0" borderId="89" xfId="0" applyNumberFormat="1" applyFont="1" applyBorder="1" applyAlignment="1" applyProtection="1">
      <alignment vertical="top" wrapText="1"/>
      <protection locked="0"/>
    </xf>
    <xf numFmtId="2" fontId="12" fillId="0" borderId="90" xfId="3" applyNumberFormat="1" applyFont="1" applyBorder="1" applyAlignment="1" applyProtection="1">
      <alignment horizontal="center" vertical="top" wrapText="1"/>
      <protection locked="0"/>
    </xf>
    <xf numFmtId="2" fontId="12" fillId="0" borderId="93" xfId="0" applyNumberFormat="1" applyFont="1" applyBorder="1" applyAlignment="1" applyProtection="1">
      <alignment vertical="top" wrapText="1"/>
      <protection locked="0"/>
    </xf>
    <xf numFmtId="0" fontId="19" fillId="0" borderId="20" xfId="0" applyFont="1" applyFill="1" applyBorder="1" applyAlignment="1" applyProtection="1">
      <alignment horizontal="center" vertical="top" wrapText="1"/>
    </xf>
    <xf numFmtId="0" fontId="23" fillId="0" borderId="0" xfId="0" applyFont="1" applyAlignment="1" applyProtection="1">
      <alignment horizontal="center" vertical="top"/>
      <protection locked="0"/>
    </xf>
    <xf numFmtId="0" fontId="21" fillId="0" borderId="1" xfId="0" applyFont="1" applyBorder="1" applyAlignment="1" applyProtection="1">
      <alignment vertical="center"/>
      <protection locked="0"/>
    </xf>
    <xf numFmtId="0" fontId="19" fillId="0" borderId="1" xfId="0" applyFont="1" applyBorder="1" applyAlignment="1" applyProtection="1">
      <alignment horizontal="left" vertical="center" wrapText="1"/>
      <protection locked="0"/>
    </xf>
    <xf numFmtId="14" fontId="21" fillId="0" borderId="1" xfId="0" applyNumberFormat="1" applyFont="1" applyBorder="1" applyAlignment="1" applyProtection="1">
      <alignment horizontal="left" vertical="top" wrapText="1"/>
    </xf>
    <xf numFmtId="0" fontId="21" fillId="0" borderId="57" xfId="0" applyFont="1" applyBorder="1" applyAlignment="1" applyProtection="1">
      <alignment horizontal="center" vertical="top" wrapText="1"/>
    </xf>
    <xf numFmtId="0" fontId="12" fillId="0" borderId="12" xfId="3" applyFont="1" applyBorder="1" applyAlignment="1" applyProtection="1">
      <alignment horizontal="center" vertical="top" wrapText="1"/>
      <protection locked="0"/>
    </xf>
    <xf numFmtId="0" fontId="12" fillId="0" borderId="13" xfId="0" applyFont="1" applyBorder="1" applyAlignment="1" applyProtection="1">
      <alignment vertical="top" wrapText="1"/>
      <protection locked="0"/>
    </xf>
    <xf numFmtId="0" fontId="21" fillId="0" borderId="48" xfId="0" applyFont="1" applyBorder="1" applyAlignment="1" applyProtection="1">
      <alignment horizontal="center" vertical="top" wrapText="1"/>
    </xf>
    <xf numFmtId="14" fontId="19" fillId="0" borderId="9" xfId="0" applyNumberFormat="1" applyFont="1" applyBorder="1" applyAlignment="1" applyProtection="1">
      <alignment vertical="top" wrapText="1"/>
    </xf>
    <xf numFmtId="0" fontId="21" fillId="0" borderId="1" xfId="0" applyFont="1" applyBorder="1" applyAlignment="1" applyProtection="1">
      <alignment horizontal="right" vertical="top" wrapText="1"/>
    </xf>
    <xf numFmtId="2" fontId="21" fillId="0" borderId="11" xfId="0" applyNumberFormat="1" applyFont="1" applyFill="1" applyBorder="1" applyAlignment="1" applyProtection="1">
      <alignment horizontal="center" vertical="top" wrapText="1"/>
    </xf>
    <xf numFmtId="0" fontId="19" fillId="0" borderId="33" xfId="0" applyFont="1" applyBorder="1" applyAlignment="1" applyProtection="1">
      <alignment horizontal="center" vertical="top" wrapText="1"/>
    </xf>
    <xf numFmtId="0" fontId="12" fillId="0" borderId="9" xfId="0" applyFont="1" applyBorder="1" applyAlignment="1" applyProtection="1">
      <alignment vertical="top" wrapText="1"/>
    </xf>
    <xf numFmtId="0" fontId="12" fillId="0" borderId="48" xfId="0" applyFont="1" applyBorder="1" applyAlignment="1" applyProtection="1">
      <alignment vertical="top" wrapText="1"/>
    </xf>
    <xf numFmtId="0" fontId="12" fillId="0" borderId="11" xfId="0" applyFont="1" applyBorder="1" applyAlignment="1" applyProtection="1">
      <alignment vertical="top" wrapText="1"/>
    </xf>
    <xf numFmtId="0" fontId="19" fillId="0" borderId="34" xfId="0" applyFont="1" applyBorder="1" applyAlignment="1" applyProtection="1">
      <alignment horizontal="center" vertical="top" wrapText="1"/>
    </xf>
    <xf numFmtId="14" fontId="19" fillId="0" borderId="65" xfId="0" applyNumberFormat="1" applyFont="1" applyBorder="1" applyAlignment="1" applyProtection="1">
      <alignment vertical="top" wrapText="1"/>
    </xf>
    <xf numFmtId="0" fontId="19" fillId="0" borderId="65" xfId="0" applyFont="1" applyBorder="1" applyAlignment="1" applyProtection="1">
      <alignment vertical="top"/>
    </xf>
    <xf numFmtId="0" fontId="19" fillId="0" borderId="24" xfId="0" applyFont="1" applyBorder="1" applyAlignment="1" applyProtection="1">
      <alignment horizontal="center" vertical="top" wrapText="1"/>
    </xf>
    <xf numFmtId="0" fontId="19" fillId="0" borderId="65" xfId="0" applyFont="1" applyBorder="1" applyAlignment="1" applyProtection="1">
      <alignment horizontal="left" vertical="top" wrapText="1"/>
    </xf>
    <xf numFmtId="0" fontId="21" fillId="0" borderId="8" xfId="0" quotePrefix="1" applyFont="1" applyBorder="1" applyAlignment="1" applyProtection="1">
      <alignment vertical="top" wrapText="1"/>
    </xf>
    <xf numFmtId="0" fontId="12" fillId="0" borderId="110" xfId="0" applyFont="1" applyBorder="1" applyAlignment="1" applyProtection="1">
      <alignment horizontal="center" vertical="center" wrapText="1"/>
    </xf>
    <xf numFmtId="2" fontId="17" fillId="0" borderId="49" xfId="0" applyNumberFormat="1" applyFont="1" applyBorder="1" applyAlignment="1" applyProtection="1">
      <alignment horizontal="center" vertical="center" wrapText="1"/>
    </xf>
    <xf numFmtId="0" fontId="12" fillId="0" borderId="50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vertical="top" wrapText="1"/>
    </xf>
    <xf numFmtId="0" fontId="19" fillId="0" borderId="56" xfId="0" quotePrefix="1" applyFont="1" applyBorder="1" applyAlignment="1" applyProtection="1">
      <alignment vertical="top" wrapText="1"/>
    </xf>
    <xf numFmtId="0" fontId="12" fillId="0" borderId="20" xfId="0" applyFont="1" applyBorder="1" applyAlignment="1" applyProtection="1">
      <alignment vertical="top" wrapText="1"/>
    </xf>
    <xf numFmtId="2" fontId="12" fillId="0" borderId="49" xfId="0" applyNumberFormat="1" applyFont="1" applyBorder="1" applyAlignment="1" applyProtection="1">
      <alignment horizontal="center" vertical="center" wrapText="1"/>
    </xf>
    <xf numFmtId="0" fontId="23" fillId="0" borderId="9" xfId="0" applyFont="1" applyBorder="1" applyAlignment="1" applyProtection="1">
      <alignment vertical="top" wrapText="1"/>
    </xf>
    <xf numFmtId="0" fontId="21" fillId="0" borderId="34" xfId="0" applyFont="1" applyBorder="1" applyAlignment="1" applyProtection="1">
      <alignment vertical="top" wrapText="1"/>
    </xf>
    <xf numFmtId="0" fontId="21" fillId="0" borderId="65" xfId="0" applyFont="1" applyBorder="1" applyAlignment="1" applyProtection="1">
      <alignment vertical="top" wrapText="1"/>
    </xf>
    <xf numFmtId="0" fontId="21" fillId="0" borderId="56" xfId="0" quotePrefix="1" applyFont="1" applyBorder="1" applyAlignment="1" applyProtection="1">
      <alignment vertical="top"/>
    </xf>
    <xf numFmtId="0" fontId="21" fillId="0" borderId="35" xfId="0" applyFont="1" applyBorder="1" applyAlignment="1" applyProtection="1">
      <alignment horizontal="left" vertical="top" wrapText="1"/>
    </xf>
    <xf numFmtId="2" fontId="19" fillId="0" borderId="1" xfId="0" applyNumberFormat="1" applyFont="1" applyBorder="1" applyAlignment="1" applyProtection="1">
      <alignment horizontal="center" vertical="top" wrapText="1"/>
    </xf>
    <xf numFmtId="0" fontId="19" fillId="0" borderId="9" xfId="0" applyNumberFormat="1" applyFont="1" applyBorder="1" applyAlignment="1" applyProtection="1">
      <alignment horizontal="center" vertical="top" wrapText="1"/>
    </xf>
    <xf numFmtId="0" fontId="19" fillId="0" borderId="9" xfId="0" applyFont="1" applyBorder="1" applyAlignment="1" applyProtection="1">
      <alignment horizontal="center" vertical="top" wrapText="1"/>
    </xf>
    <xf numFmtId="2" fontId="19" fillId="0" borderId="1" xfId="0" applyNumberFormat="1" applyFont="1" applyBorder="1" applyAlignment="1" applyProtection="1">
      <alignment vertical="top" wrapText="1"/>
    </xf>
    <xf numFmtId="0" fontId="35" fillId="0" borderId="0" xfId="0" applyFont="1" applyAlignment="1" applyProtection="1">
      <alignment horizontal="left" vertical="center"/>
      <protection locked="0"/>
    </xf>
    <xf numFmtId="14" fontId="19" fillId="0" borderId="0" xfId="0" applyNumberFormat="1" applyFont="1" applyAlignment="1" applyProtection="1">
      <alignment vertical="top" wrapText="1"/>
      <protection locked="0"/>
    </xf>
    <xf numFmtId="2" fontId="41" fillId="0" borderId="64" xfId="0" applyNumberFormat="1" applyFont="1" applyFill="1" applyBorder="1" applyAlignment="1">
      <alignment vertical="center" wrapText="1"/>
    </xf>
    <xf numFmtId="0" fontId="19" fillId="0" borderId="8" xfId="0" applyFont="1" applyBorder="1" applyAlignment="1">
      <alignment horizontal="center" vertical="top"/>
    </xf>
    <xf numFmtId="0" fontId="21" fillId="0" borderId="48" xfId="0" applyFont="1" applyBorder="1" applyAlignment="1">
      <alignment horizontal="center" vertical="top"/>
    </xf>
    <xf numFmtId="0" fontId="19" fillId="0" borderId="9" xfId="0" applyFont="1" applyBorder="1" applyAlignment="1">
      <alignment vertical="top"/>
    </xf>
    <xf numFmtId="2" fontId="23" fillId="3" borderId="11" xfId="0" applyNumberFormat="1" applyFont="1" applyFill="1" applyBorder="1" applyAlignment="1">
      <alignment horizontal="center" vertical="top"/>
    </xf>
    <xf numFmtId="0" fontId="19" fillId="0" borderId="10" xfId="0" applyFont="1" applyBorder="1" applyAlignment="1">
      <alignment vertical="top"/>
    </xf>
    <xf numFmtId="0" fontId="12" fillId="0" borderId="1" xfId="0" applyFont="1" applyFill="1" applyBorder="1" applyAlignment="1" applyProtection="1">
      <alignment vertical="top"/>
      <protection locked="0"/>
    </xf>
    <xf numFmtId="0" fontId="19" fillId="0" borderId="20" xfId="0" applyFont="1" applyBorder="1" applyAlignment="1">
      <alignment horizontal="center" vertical="top"/>
    </xf>
    <xf numFmtId="0" fontId="21" fillId="0" borderId="20" xfId="0" applyFont="1" applyBorder="1" applyAlignment="1">
      <alignment horizontal="center" vertical="top"/>
    </xf>
    <xf numFmtId="0" fontId="19" fillId="0" borderId="20" xfId="0" applyFont="1" applyBorder="1" applyAlignment="1">
      <alignment vertical="top"/>
    </xf>
    <xf numFmtId="0" fontId="21" fillId="0" borderId="56" xfId="0" quotePrefix="1" applyFont="1" applyBorder="1" applyAlignment="1">
      <alignment horizontal="left" vertical="top" wrapText="1"/>
    </xf>
    <xf numFmtId="0" fontId="21" fillId="0" borderId="33" xfId="0" applyFont="1" applyBorder="1" applyAlignment="1">
      <alignment horizontal="left" vertical="top"/>
    </xf>
    <xf numFmtId="0" fontId="19" fillId="0" borderId="56" xfId="0" applyFont="1" applyFill="1" applyBorder="1" applyAlignment="1" applyProtection="1">
      <alignment horizontal="center" vertical="top"/>
      <protection locked="0"/>
    </xf>
    <xf numFmtId="0" fontId="19" fillId="0" borderId="1" xfId="0" applyFont="1" applyFill="1" applyBorder="1" applyAlignment="1">
      <alignment horizontal="center" vertical="top"/>
    </xf>
    <xf numFmtId="0" fontId="19" fillId="0" borderId="33" xfId="0" applyFont="1" applyFill="1" applyBorder="1" applyAlignment="1">
      <alignment horizontal="center" vertical="top"/>
    </xf>
    <xf numFmtId="0" fontId="12" fillId="0" borderId="1" xfId="3" applyFont="1" applyFill="1" applyBorder="1" applyAlignment="1" applyProtection="1">
      <alignment horizontal="center" vertical="top"/>
      <protection locked="0"/>
    </xf>
    <xf numFmtId="43" fontId="33" fillId="0" borderId="1" xfId="2" applyFont="1" applyFill="1" applyBorder="1" applyAlignment="1" applyProtection="1">
      <alignment horizontal="center" vertical="top"/>
    </xf>
    <xf numFmtId="0" fontId="19" fillId="0" borderId="12" xfId="0" applyFont="1" applyBorder="1" applyAlignment="1" applyProtection="1">
      <alignment horizontal="center" vertical="top"/>
      <protection locked="0"/>
    </xf>
    <xf numFmtId="0" fontId="21" fillId="0" borderId="1" xfId="0" applyFont="1" applyFill="1" applyBorder="1" applyAlignment="1">
      <alignment horizontal="left" vertical="top"/>
    </xf>
    <xf numFmtId="14" fontId="21" fillId="0" borderId="9" xfId="0" applyNumberFormat="1" applyFont="1" applyFill="1" applyBorder="1" applyAlignment="1">
      <alignment horizontal="center" vertical="top"/>
    </xf>
    <xf numFmtId="0" fontId="19" fillId="0" borderId="56" xfId="0" applyFont="1" applyBorder="1" applyAlignment="1">
      <alignment vertical="top"/>
    </xf>
    <xf numFmtId="0" fontId="21" fillId="0" borderId="19" xfId="0" quotePrefix="1" applyFont="1" applyBorder="1" applyAlignment="1">
      <alignment vertical="top"/>
    </xf>
    <xf numFmtId="0" fontId="21" fillId="0" borderId="20" xfId="0" quotePrefix="1" applyFont="1" applyBorder="1" applyAlignment="1">
      <alignment vertical="top"/>
    </xf>
    <xf numFmtId="0" fontId="19" fillId="0" borderId="21" xfId="0" applyFont="1" applyBorder="1" applyAlignment="1">
      <alignment vertical="top"/>
    </xf>
    <xf numFmtId="0" fontId="21" fillId="0" borderId="1" xfId="0" quotePrefix="1" applyFont="1" applyBorder="1" applyAlignment="1">
      <alignment vertical="top"/>
    </xf>
    <xf numFmtId="0" fontId="19" fillId="0" borderId="65" xfId="0" applyFont="1" applyBorder="1" applyAlignment="1">
      <alignment vertical="top"/>
    </xf>
    <xf numFmtId="0" fontId="19" fillId="0" borderId="0" xfId="0" applyFont="1" applyAlignment="1">
      <alignment horizontal="center"/>
    </xf>
    <xf numFmtId="0" fontId="19" fillId="0" borderId="0" xfId="0" applyFont="1" applyAlignment="1"/>
    <xf numFmtId="0" fontId="21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19" fillId="0" borderId="0" xfId="0" applyFont="1" applyAlignment="1" applyProtection="1">
      <alignment horizontal="left" vertical="top" wrapText="1"/>
    </xf>
    <xf numFmtId="2" fontId="21" fillId="0" borderId="0" xfId="0" applyNumberFormat="1" applyFont="1" applyAlignment="1" applyProtection="1">
      <alignment vertical="top" wrapText="1"/>
    </xf>
    <xf numFmtId="0" fontId="21" fillId="0" borderId="66" xfId="0" applyFont="1" applyFill="1" applyBorder="1" applyAlignment="1" applyProtection="1">
      <alignment horizontal="center" vertical="top" wrapText="1"/>
    </xf>
    <xf numFmtId="2" fontId="19" fillId="0" borderId="0" xfId="0" applyNumberFormat="1" applyFont="1" applyAlignment="1" applyProtection="1">
      <alignment vertical="top" wrapText="1"/>
    </xf>
    <xf numFmtId="0" fontId="19" fillId="0" borderId="1" xfId="0" applyFont="1" applyFill="1" applyBorder="1" applyAlignment="1" applyProtection="1">
      <alignment horizontal="left" vertical="top"/>
    </xf>
    <xf numFmtId="0" fontId="21" fillId="0" borderId="33" xfId="0" applyFont="1" applyBorder="1" applyAlignment="1" applyProtection="1">
      <alignment horizontal="left" vertical="top" wrapText="1"/>
    </xf>
    <xf numFmtId="2" fontId="12" fillId="0" borderId="9" xfId="0" applyNumberFormat="1" applyFont="1" applyBorder="1" applyAlignment="1" applyProtection="1">
      <alignment horizontal="center" vertical="center" wrapText="1"/>
    </xf>
    <xf numFmtId="0" fontId="21" fillId="0" borderId="9" xfId="0" applyFont="1" applyBorder="1" applyAlignment="1" applyProtection="1">
      <alignment horizontal="center" vertical="top" wrapText="1"/>
    </xf>
    <xf numFmtId="2" fontId="19" fillId="0" borderId="0" xfId="0" applyNumberFormat="1" applyFont="1" applyFill="1" applyAlignment="1" applyProtection="1">
      <alignment vertical="top" wrapText="1"/>
    </xf>
    <xf numFmtId="0" fontId="19" fillId="0" borderId="0" xfId="0" applyFont="1" applyFill="1" applyAlignment="1" applyProtection="1">
      <alignment horizontal="left" vertical="top"/>
    </xf>
    <xf numFmtId="0" fontId="21" fillId="0" borderId="11" xfId="0" applyFont="1" applyBorder="1" applyAlignment="1" applyProtection="1">
      <alignment vertical="top" wrapText="1"/>
    </xf>
    <xf numFmtId="0" fontId="21" fillId="0" borderId="9" xfId="0" applyFont="1" applyBorder="1" applyAlignment="1" applyProtection="1">
      <alignment vertical="top" wrapText="1"/>
    </xf>
    <xf numFmtId="0" fontId="19" fillId="0" borderId="1" xfId="0" applyNumberFormat="1" applyFont="1" applyBorder="1" applyAlignment="1" applyProtection="1">
      <alignment horizontal="left" vertical="top"/>
    </xf>
    <xf numFmtId="2" fontId="19" fillId="0" borderId="0" xfId="0" applyNumberFormat="1" applyFont="1" applyAlignment="1" applyProtection="1">
      <alignment vertical="top"/>
      <protection locked="0"/>
    </xf>
    <xf numFmtId="2" fontId="19" fillId="0" borderId="0" xfId="0" applyNumberFormat="1" applyFont="1" applyAlignment="1">
      <alignment vertical="top"/>
    </xf>
    <xf numFmtId="2" fontId="21" fillId="0" borderId="0" xfId="0" applyNumberFormat="1" applyFont="1" applyAlignment="1">
      <alignment vertical="center"/>
    </xf>
    <xf numFmtId="0" fontId="19" fillId="0" borderId="0" xfId="0" applyFont="1" applyAlignment="1">
      <alignment horizontal="left"/>
    </xf>
    <xf numFmtId="0" fontId="19" fillId="0" borderId="57" xfId="0" applyFont="1" applyBorder="1" applyAlignment="1">
      <alignment vertical="center"/>
    </xf>
    <xf numFmtId="0" fontId="23" fillId="4" borderId="70" xfId="0" applyFont="1" applyFill="1" applyBorder="1" applyAlignment="1" applyProtection="1">
      <alignment horizontal="center" vertical="center" wrapText="1"/>
      <protection locked="0"/>
    </xf>
    <xf numFmtId="0" fontId="51" fillId="0" borderId="35" xfId="0" applyFont="1" applyBorder="1" applyAlignment="1" applyProtection="1">
      <alignment vertical="top"/>
    </xf>
    <xf numFmtId="0" fontId="23" fillId="0" borderId="57" xfId="0" applyFont="1" applyBorder="1" applyAlignment="1" applyProtection="1">
      <alignment vertical="top"/>
    </xf>
    <xf numFmtId="0" fontId="12" fillId="0" borderId="57" xfId="0" applyFont="1" applyBorder="1" applyAlignment="1" applyProtection="1">
      <alignment vertical="top"/>
    </xf>
    <xf numFmtId="0" fontId="12" fillId="0" borderId="58" xfId="0" applyFont="1" applyBorder="1" applyAlignment="1" applyProtection="1">
      <alignment vertical="top" wrapText="1"/>
    </xf>
    <xf numFmtId="0" fontId="23" fillId="0" borderId="56" xfId="0" quotePrefix="1" applyFont="1" applyBorder="1" applyAlignment="1" applyProtection="1">
      <alignment vertical="top"/>
    </xf>
    <xf numFmtId="0" fontId="12" fillId="0" borderId="0" xfId="0" applyFont="1" applyAlignment="1" applyProtection="1">
      <alignment vertical="center" wrapText="1"/>
    </xf>
    <xf numFmtId="14" fontId="12" fillId="0" borderId="1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vertical="center" wrapText="1"/>
    </xf>
    <xf numFmtId="0" fontId="12" fillId="0" borderId="19" xfId="0" applyFont="1" applyFill="1" applyBorder="1" applyAlignment="1" applyProtection="1">
      <alignment horizontal="center" vertical="center" wrapText="1"/>
    </xf>
    <xf numFmtId="0" fontId="23" fillId="0" borderId="56" xfId="0" quotePrefix="1" applyFont="1" applyBorder="1" applyAlignment="1" applyProtection="1">
      <alignment horizontal="left" vertical="center" wrapText="1"/>
    </xf>
    <xf numFmtId="0" fontId="23" fillId="0" borderId="19" xfId="0" quotePrefix="1" applyFont="1" applyFill="1" applyBorder="1" applyAlignment="1" applyProtection="1">
      <alignment horizontal="left" vertical="center" wrapText="1"/>
    </xf>
    <xf numFmtId="0" fontId="23" fillId="0" borderId="19" xfId="0" quotePrefix="1" applyFont="1" applyBorder="1" applyAlignment="1" applyProtection="1">
      <alignment horizontal="left" vertical="center"/>
    </xf>
    <xf numFmtId="0" fontId="23" fillId="0" borderId="56" xfId="0" quotePrefix="1" applyFont="1" applyFill="1" applyBorder="1" applyAlignment="1" applyProtection="1">
      <alignment horizontal="left" vertical="center" wrapText="1"/>
    </xf>
    <xf numFmtId="0" fontId="23" fillId="0" borderId="35" xfId="0" quotePrefix="1" applyFont="1" applyBorder="1" applyAlignment="1" applyProtection="1">
      <alignment horizontal="left" vertical="center"/>
    </xf>
    <xf numFmtId="0" fontId="12" fillId="6" borderId="54" xfId="0" applyFont="1" applyFill="1" applyBorder="1" applyAlignment="1" applyProtection="1">
      <alignment horizontal="center" vertical="top" wrapText="1"/>
      <protection locked="0"/>
    </xf>
    <xf numFmtId="0" fontId="12" fillId="0" borderId="11" xfId="0" applyFont="1" applyFill="1" applyBorder="1" applyAlignment="1" applyProtection="1">
      <alignment vertical="top" wrapText="1"/>
    </xf>
    <xf numFmtId="2" fontId="8" fillId="3" borderId="9" xfId="0" applyNumberFormat="1" applyFont="1" applyFill="1" applyBorder="1" applyAlignment="1" applyProtection="1">
      <alignment horizontal="center" vertical="top"/>
    </xf>
    <xf numFmtId="2" fontId="8" fillId="0" borderId="9" xfId="0" applyNumberFormat="1" applyFont="1" applyBorder="1" applyAlignment="1" applyProtection="1">
      <alignment horizontal="center"/>
    </xf>
    <xf numFmtId="2" fontId="12" fillId="0" borderId="25" xfId="0" applyNumberFormat="1" applyFont="1" applyBorder="1" applyAlignment="1" applyProtection="1">
      <alignment horizontal="center" vertical="center"/>
    </xf>
    <xf numFmtId="0" fontId="5" fillId="0" borderId="60" xfId="0" applyFont="1" applyBorder="1" applyAlignment="1" applyProtection="1">
      <alignment horizontal="center" vertical="center" wrapText="1"/>
    </xf>
    <xf numFmtId="2" fontId="10" fillId="3" borderId="21" xfId="0" applyNumberFormat="1" applyFont="1" applyFill="1" applyBorder="1" applyAlignment="1" applyProtection="1">
      <alignment horizontal="center" vertical="top"/>
    </xf>
    <xf numFmtId="2" fontId="42" fillId="0" borderId="70" xfId="0" applyNumberFormat="1" applyFont="1" applyFill="1" applyBorder="1" applyAlignment="1" applyProtection="1">
      <alignment horizontal="center" vertical="center"/>
    </xf>
    <xf numFmtId="0" fontId="43" fillId="0" borderId="72" xfId="0" applyFont="1" applyBorder="1" applyAlignment="1" applyProtection="1">
      <alignment vertical="top"/>
    </xf>
    <xf numFmtId="2" fontId="42" fillId="0" borderId="70" xfId="0" applyNumberFormat="1" applyFont="1" applyBorder="1" applyAlignment="1" applyProtection="1">
      <alignment horizontal="center" vertical="center"/>
    </xf>
    <xf numFmtId="0" fontId="43" fillId="0" borderId="70" xfId="0" applyFont="1" applyBorder="1" applyAlignment="1" applyProtection="1">
      <alignment vertical="center"/>
    </xf>
    <xf numFmtId="2" fontId="42" fillId="0" borderId="72" xfId="0" applyNumberFormat="1" applyFont="1" applyBorder="1" applyAlignment="1" applyProtection="1">
      <alignment horizontal="center" vertical="top"/>
    </xf>
    <xf numFmtId="166" fontId="42" fillId="0" borderId="70" xfId="0" applyNumberFormat="1" applyFont="1" applyBorder="1" applyAlignment="1" applyProtection="1">
      <alignment horizontal="center" vertical="top"/>
    </xf>
    <xf numFmtId="166" fontId="53" fillId="0" borderId="70" xfId="0" applyNumberFormat="1" applyFont="1" applyFill="1" applyBorder="1" applyAlignment="1" applyProtection="1">
      <alignment horizontal="center" vertical="center"/>
    </xf>
    <xf numFmtId="14" fontId="12" fillId="0" borderId="9" xfId="0" applyNumberFormat="1" applyFont="1" applyBorder="1" applyAlignment="1" applyProtection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2" fontId="40" fillId="0" borderId="84" xfId="2" applyNumberFormat="1" applyFont="1" applyBorder="1" applyAlignment="1" applyProtection="1">
      <alignment horizontal="center" vertical="top" wrapText="1"/>
    </xf>
    <xf numFmtId="2" fontId="40" fillId="0" borderId="81" xfId="2" applyNumberFormat="1" applyFont="1" applyBorder="1" applyAlignment="1" applyProtection="1">
      <alignment horizontal="center" vertical="top" wrapText="1"/>
    </xf>
    <xf numFmtId="2" fontId="40" fillId="0" borderId="91" xfId="2" applyNumberFormat="1" applyFont="1" applyBorder="1" applyAlignment="1" applyProtection="1">
      <alignment horizontal="center" vertical="top" wrapText="1"/>
    </xf>
    <xf numFmtId="2" fontId="42" fillId="0" borderId="97" xfId="0" applyNumberFormat="1" applyFont="1" applyBorder="1" applyAlignment="1" applyProtection="1">
      <alignment horizontal="center" vertical="top"/>
    </xf>
    <xf numFmtId="0" fontId="43" fillId="0" borderId="70" xfId="0" applyFont="1" applyBorder="1" applyAlignment="1" applyProtection="1">
      <alignment horizontal="center"/>
    </xf>
    <xf numFmtId="2" fontId="43" fillId="0" borderId="77" xfId="0" applyNumberFormat="1" applyFont="1" applyBorder="1" applyAlignment="1" applyProtection="1">
      <alignment horizontal="center" vertical="top"/>
    </xf>
    <xf numFmtId="0" fontId="43" fillId="0" borderId="77" xfId="0" applyFont="1" applyBorder="1" applyAlignment="1" applyProtection="1">
      <alignment horizontal="center"/>
    </xf>
    <xf numFmtId="0" fontId="43" fillId="0" borderId="77" xfId="0" applyFont="1" applyBorder="1" applyAlignment="1" applyProtection="1">
      <alignment horizontal="center" vertical="top"/>
    </xf>
    <xf numFmtId="0" fontId="43" fillId="0" borderId="77" xfId="0" applyFont="1" applyBorder="1" applyAlignment="1" applyProtection="1">
      <alignment horizontal="center" vertical="center"/>
    </xf>
    <xf numFmtId="0" fontId="43" fillId="0" borderId="97" xfId="0" applyFont="1" applyBorder="1" applyAlignment="1" applyProtection="1">
      <alignment horizontal="center" vertical="center"/>
    </xf>
    <xf numFmtId="0" fontId="43" fillId="0" borderId="98" xfId="0" applyFont="1" applyBorder="1" applyAlignment="1" applyProtection="1">
      <alignment horizontal="center" vertical="center"/>
    </xf>
    <xf numFmtId="166" fontId="43" fillId="0" borderId="77" xfId="0" applyNumberFormat="1" applyFont="1" applyBorder="1" applyAlignment="1" applyProtection="1">
      <alignment horizontal="center" vertical="top"/>
    </xf>
    <xf numFmtId="2" fontId="42" fillId="0" borderId="99" xfId="0" applyNumberFormat="1" applyFont="1" applyBorder="1" applyAlignment="1" applyProtection="1">
      <alignment horizontal="center" vertical="center"/>
    </xf>
    <xf numFmtId="2" fontId="43" fillId="0" borderId="99" xfId="0" applyNumberFormat="1" applyFont="1" applyBorder="1" applyAlignment="1" applyProtection="1">
      <alignment horizontal="center" vertical="center"/>
    </xf>
    <xf numFmtId="2" fontId="42" fillId="0" borderId="98" xfId="0" applyNumberFormat="1" applyFont="1" applyBorder="1" applyAlignment="1" applyProtection="1">
      <alignment horizontal="center"/>
    </xf>
    <xf numFmtId="2" fontId="43" fillId="0" borderId="98" xfId="0" applyNumberFormat="1" applyFont="1" applyBorder="1" applyAlignment="1" applyProtection="1">
      <alignment horizontal="center" vertical="center"/>
    </xf>
    <xf numFmtId="2" fontId="43" fillId="0" borderId="70" xfId="0" applyNumberFormat="1" applyFont="1" applyBorder="1" applyAlignment="1" applyProtection="1">
      <alignment horizontal="center"/>
    </xf>
    <xf numFmtId="2" fontId="43" fillId="0" borderId="72" xfId="0" applyNumberFormat="1" applyFont="1" applyBorder="1" applyAlignment="1" applyProtection="1">
      <alignment horizontal="center"/>
    </xf>
    <xf numFmtId="0" fontId="43" fillId="0" borderId="0" xfId="0" applyFont="1" applyAlignment="1" applyProtection="1"/>
    <xf numFmtId="0" fontId="43" fillId="0" borderId="0" xfId="0" applyFont="1" applyAlignment="1" applyProtection="1">
      <alignment vertical="top"/>
    </xf>
    <xf numFmtId="2" fontId="43" fillId="0" borderId="99" xfId="0" applyNumberFormat="1" applyFont="1" applyBorder="1" applyAlignment="1" applyProtection="1">
      <alignment horizontal="center" vertical="top"/>
    </xf>
    <xf numFmtId="2" fontId="42" fillId="0" borderId="99" xfId="0" applyNumberFormat="1" applyFont="1" applyBorder="1" applyAlignment="1" applyProtection="1">
      <alignment horizontal="center"/>
    </xf>
    <xf numFmtId="2" fontId="42" fillId="0" borderId="104" xfId="0" applyNumberFormat="1" applyFont="1" applyBorder="1" applyAlignment="1" applyProtection="1">
      <alignment horizontal="center"/>
    </xf>
    <xf numFmtId="2" fontId="43" fillId="0" borderId="104" xfId="0" applyNumberFormat="1" applyFont="1" applyBorder="1" applyAlignment="1" applyProtection="1">
      <alignment horizontal="center" vertical="top"/>
    </xf>
    <xf numFmtId="2" fontId="43" fillId="0" borderId="108" xfId="0" applyNumberFormat="1" applyFont="1" applyBorder="1" applyAlignment="1" applyProtection="1">
      <alignment horizontal="center" vertical="top"/>
    </xf>
    <xf numFmtId="2" fontId="42" fillId="0" borderId="99" xfId="0" applyNumberFormat="1" applyFont="1" applyBorder="1" applyAlignment="1" applyProtection="1">
      <alignment horizontal="center" vertical="top"/>
    </xf>
    <xf numFmtId="2" fontId="43" fillId="0" borderId="70" xfId="0" applyNumberFormat="1" applyFont="1" applyBorder="1" applyAlignment="1" applyProtection="1">
      <alignment horizontal="center" vertical="center"/>
    </xf>
    <xf numFmtId="2" fontId="43" fillId="0" borderId="100" xfId="0" applyNumberFormat="1" applyFont="1" applyBorder="1" applyAlignment="1" applyProtection="1">
      <alignment horizontal="center" vertical="center"/>
    </xf>
    <xf numFmtId="2" fontId="43" fillId="0" borderId="99" xfId="0" applyNumberFormat="1" applyFont="1" applyBorder="1" applyAlignment="1" applyProtection="1">
      <alignment horizontal="center"/>
    </xf>
    <xf numFmtId="2" fontId="43" fillId="0" borderId="104" xfId="0" applyNumberFormat="1" applyFont="1" applyBorder="1" applyAlignment="1" applyProtection="1">
      <alignment horizontal="center"/>
    </xf>
    <xf numFmtId="166" fontId="42" fillId="0" borderId="77" xfId="0" applyNumberFormat="1" applyFont="1" applyBorder="1" applyAlignment="1" applyProtection="1">
      <alignment horizontal="center"/>
    </xf>
    <xf numFmtId="166" fontId="43" fillId="0" borderId="70" xfId="0" applyNumberFormat="1" applyFont="1" applyBorder="1" applyAlignment="1" applyProtection="1">
      <alignment horizontal="center"/>
    </xf>
    <xf numFmtId="2" fontId="54" fillId="0" borderId="21" xfId="0" applyNumberFormat="1" applyFont="1" applyFill="1" applyBorder="1" applyAlignment="1" applyProtection="1">
      <alignment horizontal="center" vertical="top"/>
    </xf>
    <xf numFmtId="2" fontId="8" fillId="0" borderId="10" xfId="0" applyNumberFormat="1" applyFont="1" applyBorder="1" applyAlignment="1" applyProtection="1">
      <alignment horizontal="center"/>
    </xf>
    <xf numFmtId="2" fontId="42" fillId="0" borderId="72" xfId="0" applyNumberFormat="1" applyFont="1" applyBorder="1" applyAlignment="1" applyProtection="1">
      <alignment horizontal="center"/>
    </xf>
    <xf numFmtId="2" fontId="42" fillId="0" borderId="70" xfId="0" applyNumberFormat="1" applyFont="1" applyBorder="1" applyAlignment="1" applyProtection="1">
      <alignment horizontal="center"/>
    </xf>
    <xf numFmtId="166" fontId="42" fillId="0" borderId="70" xfId="0" applyNumberFormat="1" applyFont="1" applyBorder="1" applyAlignment="1" applyProtection="1">
      <alignment horizontal="center"/>
    </xf>
    <xf numFmtId="166" fontId="42" fillId="0" borderId="72" xfId="0" applyNumberFormat="1" applyFont="1" applyBorder="1" applyAlignment="1" applyProtection="1">
      <alignment horizontal="center"/>
    </xf>
    <xf numFmtId="2" fontId="52" fillId="0" borderId="9" xfId="0" applyNumberFormat="1" applyFont="1" applyFill="1" applyBorder="1" applyAlignment="1" applyProtection="1">
      <alignment horizontal="center" vertical="top"/>
    </xf>
    <xf numFmtId="0" fontId="4" fillId="0" borderId="61" xfId="0" quotePrefix="1" applyFont="1" applyBorder="1" applyAlignment="1" applyProtection="1">
      <alignment vertical="center"/>
    </xf>
    <xf numFmtId="0" fontId="5" fillId="0" borderId="52" xfId="0" applyFont="1" applyBorder="1" applyAlignment="1" applyProtection="1">
      <alignment vertical="center"/>
    </xf>
    <xf numFmtId="0" fontId="4" fillId="0" borderId="52" xfId="0" applyFont="1" applyBorder="1" applyAlignment="1" applyProtection="1">
      <alignment vertical="center"/>
    </xf>
    <xf numFmtId="0" fontId="4" fillId="0" borderId="62" xfId="0" applyFont="1" applyBorder="1" applyAlignment="1" applyProtection="1">
      <alignment horizontal="center" vertical="center"/>
    </xf>
    <xf numFmtId="1" fontId="5" fillId="0" borderId="10" xfId="0" applyNumberFormat="1" applyFont="1" applyBorder="1" applyAlignment="1" applyProtection="1">
      <alignment horizontal="center" vertical="top"/>
    </xf>
    <xf numFmtId="164" fontId="12" fillId="6" borderId="46" xfId="0" applyNumberFormat="1" applyFont="1" applyFill="1" applyBorder="1" applyAlignment="1" applyProtection="1">
      <alignment horizontal="center" vertical="top" wrapText="1"/>
      <protection locked="0"/>
    </xf>
    <xf numFmtId="164" fontId="12" fillId="6" borderId="37" xfId="0" applyNumberFormat="1" applyFont="1" applyFill="1" applyBorder="1" applyAlignment="1" applyProtection="1">
      <alignment horizontal="center" vertical="top" wrapText="1"/>
      <protection locked="0"/>
    </xf>
    <xf numFmtId="166" fontId="40" fillId="0" borderId="4" xfId="2" applyNumberFormat="1" applyFont="1" applyBorder="1" applyAlignment="1" applyProtection="1">
      <alignment horizontal="center" vertical="top" wrapText="1"/>
    </xf>
    <xf numFmtId="0" fontId="40" fillId="0" borderId="0" xfId="0" applyFont="1" applyAlignment="1" applyProtection="1">
      <alignment vertical="top" wrapText="1"/>
    </xf>
    <xf numFmtId="2" fontId="40" fillId="0" borderId="4" xfId="2" applyNumberFormat="1" applyFont="1" applyBorder="1" applyAlignment="1" applyProtection="1">
      <alignment horizontal="center" vertical="top" wrapText="1"/>
    </xf>
    <xf numFmtId="2" fontId="41" fillId="0" borderId="9" xfId="2" applyNumberFormat="1" applyFont="1" applyFill="1" applyBorder="1" applyAlignment="1" applyProtection="1">
      <alignment horizontal="center" vertical="top" wrapText="1"/>
    </xf>
    <xf numFmtId="2" fontId="40" fillId="0" borderId="49" xfId="0" applyNumberFormat="1" applyFont="1" applyBorder="1" applyAlignment="1" applyProtection="1">
      <alignment horizontal="center" vertical="center" wrapText="1"/>
    </xf>
    <xf numFmtId="2" fontId="40" fillId="0" borderId="44" xfId="0" applyNumberFormat="1" applyFont="1" applyFill="1" applyBorder="1" applyAlignment="1" applyProtection="1">
      <alignment horizontal="center" vertical="center" wrapText="1"/>
      <protection locked="0"/>
    </xf>
    <xf numFmtId="2" fontId="40" fillId="0" borderId="45" xfId="0" applyNumberFormat="1" applyFont="1" applyFill="1" applyBorder="1" applyAlignment="1" applyProtection="1">
      <alignment horizontal="center" vertical="center" wrapText="1"/>
      <protection locked="0"/>
    </xf>
    <xf numFmtId="2" fontId="40" fillId="0" borderId="47" xfId="0" applyNumberFormat="1" applyFont="1" applyFill="1" applyBorder="1" applyAlignment="1" applyProtection="1">
      <alignment horizontal="center" vertical="center" wrapText="1"/>
      <protection locked="0"/>
    </xf>
    <xf numFmtId="2" fontId="40" fillId="0" borderId="25" xfId="0" applyNumberFormat="1" applyFont="1" applyFill="1" applyBorder="1" applyAlignment="1" applyProtection="1">
      <alignment horizontal="center" vertical="center" wrapText="1"/>
      <protection locked="0"/>
    </xf>
    <xf numFmtId="2" fontId="40" fillId="0" borderId="49" xfId="0" applyNumberFormat="1" applyFont="1" applyFill="1" applyBorder="1" applyAlignment="1" applyProtection="1">
      <alignment horizontal="center" vertical="center" wrapText="1"/>
      <protection locked="0"/>
    </xf>
    <xf numFmtId="2" fontId="40" fillId="0" borderId="27" xfId="0" applyNumberFormat="1" applyFont="1" applyFill="1" applyBorder="1" applyAlignment="1" applyProtection="1">
      <alignment horizontal="center" vertical="center" wrapText="1"/>
      <protection locked="0"/>
    </xf>
    <xf numFmtId="166" fontId="40" fillId="0" borderId="25" xfId="2" applyNumberFormat="1" applyFont="1" applyBorder="1" applyAlignment="1" applyProtection="1">
      <alignment horizontal="center" vertical="top" wrapText="1"/>
    </xf>
    <xf numFmtId="2" fontId="21" fillId="0" borderId="38" xfId="0" applyNumberFormat="1" applyFont="1" applyFill="1" applyBorder="1" applyAlignment="1">
      <alignment horizontal="center" vertical="top" wrapText="1"/>
    </xf>
    <xf numFmtId="2" fontId="42" fillId="0" borderId="112" xfId="0" applyNumberFormat="1" applyFont="1" applyBorder="1" applyAlignment="1" applyProtection="1">
      <alignment horizontal="center" vertical="top"/>
    </xf>
    <xf numFmtId="2" fontId="43" fillId="0" borderId="111" xfId="0" applyNumberFormat="1" applyFont="1" applyBorder="1" applyAlignment="1" applyProtection="1">
      <alignment horizontal="center" vertical="center"/>
    </xf>
    <xf numFmtId="43" fontId="42" fillId="0" borderId="70" xfId="0" applyNumberFormat="1" applyFont="1" applyBorder="1" applyAlignment="1" applyProtection="1">
      <alignment horizontal="center" vertical="top"/>
    </xf>
    <xf numFmtId="0" fontId="43" fillId="0" borderId="70" xfId="0" applyFont="1" applyBorder="1" applyAlignment="1" applyProtection="1">
      <alignment horizontal="center" vertical="top"/>
    </xf>
    <xf numFmtId="2" fontId="43" fillId="0" borderId="97" xfId="0" applyNumberFormat="1" applyFont="1" applyBorder="1" applyAlignment="1" applyProtection="1">
      <alignment horizontal="center" vertical="top"/>
    </xf>
    <xf numFmtId="2" fontId="42" fillId="0" borderId="89" xfId="2" applyNumberFormat="1" applyFont="1" applyBorder="1" applyAlignment="1" applyProtection="1">
      <alignment horizontal="center" vertical="top"/>
    </xf>
    <xf numFmtId="2" fontId="43" fillId="0" borderId="97" xfId="0" applyNumberFormat="1" applyFont="1" applyBorder="1" applyAlignment="1" applyProtection="1">
      <alignment horizontal="center" vertical="center"/>
    </xf>
    <xf numFmtId="2" fontId="43" fillId="0" borderId="98" xfId="0" applyNumberFormat="1" applyFont="1" applyBorder="1" applyAlignment="1" applyProtection="1">
      <alignment horizontal="center"/>
    </xf>
    <xf numFmtId="2" fontId="43" fillId="0" borderId="10" xfId="0" applyNumberFormat="1" applyFont="1" applyFill="1" applyBorder="1" applyAlignment="1" applyProtection="1">
      <alignment horizontal="center" vertical="top"/>
    </xf>
    <xf numFmtId="2" fontId="42" fillId="0" borderId="56" xfId="0" applyNumberFormat="1" applyFont="1" applyBorder="1" applyAlignment="1" applyProtection="1">
      <alignment vertical="top"/>
    </xf>
    <xf numFmtId="2" fontId="42" fillId="0" borderId="77" xfId="0" applyNumberFormat="1" applyFont="1" applyFill="1" applyBorder="1" applyAlignment="1" applyProtection="1">
      <alignment horizontal="center" vertical="top"/>
    </xf>
    <xf numFmtId="2" fontId="43" fillId="0" borderId="75" xfId="0" applyNumberFormat="1" applyFont="1" applyFill="1" applyBorder="1" applyAlignment="1" applyProtection="1">
      <alignment horizontal="center" vertical="top"/>
    </xf>
    <xf numFmtId="43" fontId="42" fillId="0" borderId="113" xfId="0" applyNumberFormat="1" applyFont="1" applyBorder="1" applyAlignment="1" applyProtection="1">
      <alignment vertical="top"/>
    </xf>
    <xf numFmtId="0" fontId="43" fillId="0" borderId="97" xfId="0" applyFont="1" applyBorder="1" applyAlignment="1" applyProtection="1">
      <alignment vertical="top"/>
    </xf>
    <xf numFmtId="2" fontId="43" fillId="0" borderId="98" xfId="0" applyNumberFormat="1" applyFont="1" applyFill="1" applyBorder="1" applyAlignment="1" applyProtection="1">
      <alignment horizontal="center" vertical="top"/>
    </xf>
    <xf numFmtId="2" fontId="54" fillId="0" borderId="70" xfId="0" applyNumberFormat="1" applyFont="1" applyFill="1" applyBorder="1" applyAlignment="1" applyProtection="1">
      <alignment horizontal="center" vertical="top"/>
    </xf>
    <xf numFmtId="2" fontId="8" fillId="3" borderId="9" xfId="0" applyNumberFormat="1" applyFont="1" applyFill="1" applyBorder="1" applyAlignment="1" applyProtection="1">
      <alignment horizontal="center" vertical="center"/>
    </xf>
    <xf numFmtId="0" fontId="4" fillId="0" borderId="65" xfId="0" quotePrefix="1" applyFont="1" applyBorder="1" applyAlignment="1" applyProtection="1">
      <alignment vertical="center"/>
    </xf>
    <xf numFmtId="0" fontId="4" fillId="0" borderId="43" xfId="0" quotePrefix="1" applyFont="1" applyBorder="1" applyAlignment="1" applyProtection="1">
      <alignment vertical="top"/>
    </xf>
    <xf numFmtId="2" fontId="42" fillId="0" borderId="111" xfId="0" applyNumberFormat="1" applyFont="1" applyBorder="1" applyAlignment="1" applyProtection="1">
      <alignment horizontal="center" vertical="top"/>
    </xf>
    <xf numFmtId="2" fontId="42" fillId="0" borderId="42" xfId="0" applyNumberFormat="1" applyFont="1" applyBorder="1" applyAlignment="1" applyProtection="1">
      <alignment vertical="top"/>
    </xf>
    <xf numFmtId="43" fontId="42" fillId="0" borderId="114" xfId="0" applyNumberFormat="1" applyFont="1" applyBorder="1" applyAlignment="1" applyProtection="1">
      <alignment vertical="top"/>
    </xf>
    <xf numFmtId="43" fontId="55" fillId="0" borderId="19" xfId="0" applyNumberFormat="1" applyFont="1" applyBorder="1" applyAlignment="1" applyProtection="1">
      <alignment vertical="top"/>
    </xf>
    <xf numFmtId="166" fontId="40" fillId="0" borderId="84" xfId="2" applyNumberFormat="1" applyFont="1" applyBorder="1" applyAlignment="1" applyProtection="1">
      <alignment horizontal="center" vertical="top"/>
    </xf>
    <xf numFmtId="166" fontId="40" fillId="0" borderId="81" xfId="2" applyNumberFormat="1" applyFont="1" applyBorder="1" applyAlignment="1" applyProtection="1">
      <alignment horizontal="center" vertical="top"/>
    </xf>
    <xf numFmtId="166" fontId="40" fillId="0" borderId="91" xfId="2" applyNumberFormat="1" applyFont="1" applyBorder="1" applyAlignment="1" applyProtection="1">
      <alignment horizontal="center" vertical="top"/>
    </xf>
    <xf numFmtId="166" fontId="41" fillId="0" borderId="9" xfId="2" applyNumberFormat="1" applyFont="1" applyFill="1" applyBorder="1" applyAlignment="1" applyProtection="1">
      <alignment horizontal="center" vertical="top"/>
    </xf>
    <xf numFmtId="166" fontId="40" fillId="0" borderId="9" xfId="2" applyNumberFormat="1" applyFont="1" applyBorder="1" applyAlignment="1" applyProtection="1">
      <alignment horizontal="center" vertical="top"/>
    </xf>
    <xf numFmtId="14" fontId="12" fillId="6" borderId="3" xfId="0" applyNumberFormat="1" applyFont="1" applyFill="1" applyBorder="1" applyAlignment="1" applyProtection="1">
      <alignment horizontal="center" vertical="top" wrapText="1"/>
      <protection locked="0"/>
    </xf>
    <xf numFmtId="2" fontId="12" fillId="0" borderId="84" xfId="0" applyNumberFormat="1" applyFont="1" applyBorder="1" applyAlignment="1" applyProtection="1">
      <alignment horizontal="center" vertical="center" wrapText="1"/>
    </xf>
    <xf numFmtId="0" fontId="12" fillId="0" borderId="86" xfId="0" applyFont="1" applyBorder="1" applyAlignment="1" applyProtection="1">
      <alignment horizontal="center" vertical="center" wrapText="1"/>
    </xf>
    <xf numFmtId="0" fontId="12" fillId="0" borderId="115" xfId="3" applyFont="1" applyBorder="1" applyAlignment="1" applyProtection="1">
      <alignment horizontal="center" vertical="top" wrapText="1"/>
      <protection locked="0"/>
    </xf>
    <xf numFmtId="0" fontId="12" fillId="0" borderId="116" xfId="0" applyFont="1" applyBorder="1" applyAlignment="1" applyProtection="1">
      <alignment vertical="top" wrapText="1"/>
      <protection locked="0"/>
    </xf>
    <xf numFmtId="2" fontId="40" fillId="0" borderId="102" xfId="2" applyNumberFormat="1" applyFont="1" applyBorder="1" applyAlignment="1" applyProtection="1">
      <alignment horizontal="center" vertical="top" wrapText="1"/>
    </xf>
    <xf numFmtId="0" fontId="4" fillId="0" borderId="40" xfId="0" quotePrefix="1" applyFont="1" applyBorder="1" applyAlignment="1" applyProtection="1">
      <alignment vertical="top"/>
    </xf>
    <xf numFmtId="2" fontId="46" fillId="0" borderId="30" xfId="0" applyNumberFormat="1" applyFont="1" applyBorder="1" applyAlignment="1" applyProtection="1">
      <alignment horizontal="center" vertical="top"/>
    </xf>
    <xf numFmtId="2" fontId="8" fillId="3" borderId="44" xfId="0" applyNumberFormat="1" applyFont="1" applyFill="1" applyBorder="1" applyAlignment="1" applyProtection="1">
      <alignment horizontal="center" vertical="top"/>
    </xf>
    <xf numFmtId="2" fontId="52" fillId="0" borderId="2" xfId="0" applyNumberFormat="1" applyFont="1" applyBorder="1" applyAlignment="1" applyProtection="1">
      <alignment horizontal="center"/>
    </xf>
    <xf numFmtId="2" fontId="17" fillId="0" borderId="70" xfId="0" applyNumberFormat="1" applyFont="1" applyBorder="1" applyAlignment="1" applyProtection="1">
      <alignment horizontal="center" vertical="top"/>
    </xf>
    <xf numFmtId="2" fontId="8" fillId="3" borderId="11" xfId="0" applyNumberFormat="1" applyFont="1" applyFill="1" applyBorder="1" applyAlignment="1" applyProtection="1">
      <alignment horizontal="center" vertical="top"/>
    </xf>
    <xf numFmtId="2" fontId="56" fillId="0" borderId="70" xfId="0" applyNumberFormat="1" applyFont="1" applyBorder="1" applyAlignment="1" applyProtection="1">
      <alignment horizontal="center"/>
    </xf>
    <xf numFmtId="0" fontId="21" fillId="0" borderId="48" xfId="0" applyFont="1" applyFill="1" applyBorder="1" applyAlignment="1">
      <alignment vertical="top" wrapText="1"/>
    </xf>
    <xf numFmtId="0" fontId="21" fillId="0" borderId="11" xfId="0" applyFont="1" applyFill="1" applyBorder="1" applyAlignment="1">
      <alignment vertical="top"/>
    </xf>
    <xf numFmtId="0" fontId="21" fillId="0" borderId="20" xfId="0" applyFont="1" applyFill="1" applyBorder="1" applyAlignment="1">
      <alignment vertical="top"/>
    </xf>
    <xf numFmtId="0" fontId="21" fillId="0" borderId="48" xfId="0" applyFont="1" applyFill="1" applyBorder="1" applyAlignment="1">
      <alignment vertical="top"/>
    </xf>
    <xf numFmtId="0" fontId="21" fillId="0" borderId="11" xfId="0" applyFont="1" applyFill="1" applyBorder="1" applyAlignment="1" applyProtection="1">
      <alignment horizontal="left" vertical="top"/>
    </xf>
    <xf numFmtId="0" fontId="21" fillId="0" borderId="20" xfId="0" applyFont="1" applyFill="1" applyBorder="1" applyAlignment="1" applyProtection="1">
      <alignment horizontal="left" vertical="top"/>
    </xf>
    <xf numFmtId="0" fontId="21" fillId="0" borderId="48" xfId="0" applyFont="1" applyFill="1" applyBorder="1" applyAlignment="1" applyProtection="1">
      <alignment horizontal="left" vertical="top"/>
    </xf>
    <xf numFmtId="2" fontId="46" fillId="0" borderId="4" xfId="0" applyNumberFormat="1" applyFont="1" applyBorder="1" applyAlignment="1" applyProtection="1">
      <alignment horizontal="center" vertical="center" wrapText="1"/>
    </xf>
    <xf numFmtId="2" fontId="46" fillId="0" borderId="17" xfId="0" applyNumberFormat="1" applyFont="1" applyBorder="1" applyAlignment="1" applyProtection="1">
      <alignment horizontal="center" vertical="center" wrapText="1"/>
    </xf>
    <xf numFmtId="2" fontId="42" fillId="0" borderId="98" xfId="0" applyNumberFormat="1" applyFont="1" applyBorder="1" applyAlignment="1" applyProtection="1">
      <alignment horizontal="center" vertical="center"/>
    </xf>
    <xf numFmtId="0" fontId="12" fillId="6" borderId="62" xfId="0" applyFont="1" applyFill="1" applyBorder="1" applyAlignment="1" applyProtection="1">
      <alignment horizontal="center" vertical="top" wrapText="1"/>
      <protection locked="0"/>
    </xf>
    <xf numFmtId="0" fontId="12" fillId="6" borderId="5" xfId="0" applyFont="1" applyFill="1" applyBorder="1" applyAlignment="1" applyProtection="1">
      <alignment horizontal="center" vertical="top" wrapText="1"/>
      <protection locked="0"/>
    </xf>
    <xf numFmtId="0" fontId="12" fillId="6" borderId="36" xfId="0" applyFont="1" applyFill="1" applyBorder="1" applyAlignment="1" applyProtection="1">
      <alignment horizontal="center" vertical="top" wrapText="1"/>
      <protection locked="0"/>
    </xf>
    <xf numFmtId="0" fontId="12" fillId="6" borderId="30" xfId="0" applyFont="1" applyFill="1" applyBorder="1" applyAlignment="1" applyProtection="1">
      <alignment horizontal="center" vertical="top" wrapText="1"/>
      <protection locked="0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2" fillId="6" borderId="5" xfId="0" applyFont="1" applyFill="1" applyBorder="1" applyAlignment="1" applyProtection="1">
      <alignment horizontal="center" vertical="top" wrapText="1"/>
      <protection locked="0"/>
    </xf>
    <xf numFmtId="0" fontId="12" fillId="6" borderId="6" xfId="0" applyFont="1" applyFill="1" applyBorder="1" applyAlignment="1" applyProtection="1">
      <alignment horizontal="center" vertical="top" wrapText="1"/>
      <protection locked="0"/>
    </xf>
    <xf numFmtId="0" fontId="12" fillId="6" borderId="54" xfId="0" applyFont="1" applyFill="1" applyBorder="1" applyAlignment="1" applyProtection="1">
      <alignment horizontal="center" vertical="top" wrapText="1"/>
      <protection locked="0"/>
    </xf>
    <xf numFmtId="0" fontId="12" fillId="0" borderId="20" xfId="0" applyFont="1" applyFill="1" applyBorder="1" applyAlignment="1" applyProtection="1">
      <alignment horizontal="center" vertical="top" wrapText="1"/>
    </xf>
    <xf numFmtId="0" fontId="12" fillId="0" borderId="48" xfId="0" applyFont="1" applyFill="1" applyBorder="1" applyAlignment="1" applyProtection="1">
      <alignment horizontal="center" vertical="top" wrapText="1"/>
    </xf>
    <xf numFmtId="0" fontId="12" fillId="0" borderId="9" xfId="0" applyFont="1" applyBorder="1" applyAlignment="1" applyProtection="1">
      <alignment horizontal="center" vertical="center" wrapText="1"/>
    </xf>
    <xf numFmtId="0" fontId="12" fillId="6" borderId="63" xfId="0" applyFont="1" applyFill="1" applyBorder="1" applyAlignment="1" applyProtection="1">
      <alignment horizontal="center" vertical="top" wrapText="1"/>
      <protection locked="0"/>
    </xf>
    <xf numFmtId="0" fontId="19" fillId="0" borderId="11" xfId="0" applyFont="1" applyFill="1" applyBorder="1" applyAlignment="1" applyProtection="1">
      <alignment horizontal="center" vertical="top" wrapText="1"/>
    </xf>
    <xf numFmtId="0" fontId="23" fillId="0" borderId="20" xfId="0" applyFont="1" applyFill="1" applyBorder="1" applyAlignment="1" applyProtection="1">
      <alignment horizontal="center" vertical="top" wrapText="1"/>
    </xf>
    <xf numFmtId="2" fontId="19" fillId="6" borderId="67" xfId="0" applyNumberFormat="1" applyFont="1" applyFill="1" applyBorder="1" applyAlignment="1" applyProtection="1">
      <alignment horizontal="center" vertical="center" wrapText="1"/>
      <protection locked="0"/>
    </xf>
    <xf numFmtId="0" fontId="19" fillId="6" borderId="6" xfId="0" applyFont="1" applyFill="1" applyBorder="1" applyAlignment="1" applyProtection="1">
      <alignment horizontal="center" vertical="top" wrapText="1"/>
      <protection locked="0"/>
    </xf>
    <xf numFmtId="0" fontId="19" fillId="6" borderId="2" xfId="0" applyFont="1" applyFill="1" applyBorder="1" applyAlignment="1" applyProtection="1">
      <alignment horizontal="center" vertical="top" wrapText="1"/>
      <protection locked="0"/>
    </xf>
    <xf numFmtId="0" fontId="21" fillId="0" borderId="20" xfId="0" applyFont="1" applyBorder="1" applyAlignment="1">
      <alignment horizontal="center" vertical="top" wrapText="1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12" fillId="6" borderId="30" xfId="0" applyFont="1" applyFill="1" applyBorder="1" applyAlignment="1" applyProtection="1">
      <alignment horizontal="center" vertical="top" wrapText="1"/>
      <protection locked="0"/>
    </xf>
    <xf numFmtId="0" fontId="36" fillId="0" borderId="1" xfId="0" applyFont="1" applyBorder="1" applyAlignment="1" applyProtection="1">
      <protection locked="0"/>
    </xf>
    <xf numFmtId="0" fontId="19" fillId="6" borderId="17" xfId="0" applyFont="1" applyFill="1" applyBorder="1" applyAlignment="1" applyProtection="1">
      <alignment vertical="top" wrapText="1"/>
      <protection locked="0"/>
    </xf>
    <xf numFmtId="0" fontId="19" fillId="0" borderId="1" xfId="0" applyFont="1" applyFill="1" applyBorder="1" applyAlignment="1">
      <alignment horizontal="center" vertical="center" wrapText="1"/>
    </xf>
    <xf numFmtId="0" fontId="12" fillId="6" borderId="62" xfId="0" applyFont="1" applyFill="1" applyBorder="1" applyAlignment="1" applyProtection="1">
      <alignment horizontal="center" vertical="top" wrapText="1"/>
      <protection locked="0"/>
    </xf>
    <xf numFmtId="0" fontId="12" fillId="6" borderId="6" xfId="0" applyFont="1" applyFill="1" applyBorder="1" applyAlignment="1" applyProtection="1">
      <alignment horizontal="center" vertical="top" wrapText="1"/>
      <protection locked="0"/>
    </xf>
    <xf numFmtId="0" fontId="12" fillId="6" borderId="54" xfId="0" applyFont="1" applyFill="1" applyBorder="1" applyAlignment="1" applyProtection="1">
      <alignment horizontal="center" vertical="top" wrapText="1"/>
      <protection locked="0"/>
    </xf>
    <xf numFmtId="0" fontId="12" fillId="0" borderId="48" xfId="0" applyFont="1" applyBorder="1" applyAlignment="1" applyProtection="1">
      <alignment horizontal="center" vertical="center" wrapText="1"/>
    </xf>
    <xf numFmtId="0" fontId="21" fillId="0" borderId="0" xfId="0" applyFont="1" applyAlignment="1" applyProtection="1">
      <alignment horizontal="center" vertical="top" wrapText="1"/>
    </xf>
    <xf numFmtId="0" fontId="11" fillId="0" borderId="1" xfId="0" applyFont="1" applyFill="1" applyBorder="1" applyAlignment="1" applyProtection="1">
      <alignment horizontal="center" vertical="top" wrapText="1"/>
    </xf>
    <xf numFmtId="0" fontId="11" fillId="0" borderId="0" xfId="0" applyFont="1" applyAlignment="1" applyProtection="1">
      <alignment horizontal="center" vertical="top" wrapText="1"/>
    </xf>
    <xf numFmtId="0" fontId="21" fillId="0" borderId="0" xfId="0" applyFont="1" applyAlignment="1" applyProtection="1">
      <alignment horizontal="left" vertical="top" wrapText="1"/>
    </xf>
    <xf numFmtId="0" fontId="12" fillId="6" borderId="6" xfId="0" applyFont="1" applyFill="1" applyBorder="1" applyAlignment="1" applyProtection="1">
      <alignment horizontal="left" vertical="top"/>
      <protection locked="0"/>
    </xf>
    <xf numFmtId="0" fontId="12" fillId="6" borderId="6" xfId="0" applyFont="1" applyFill="1" applyBorder="1" applyAlignment="1" applyProtection="1">
      <alignment horizontal="center" vertical="top"/>
      <protection locked="0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21" fillId="0" borderId="1" xfId="0" applyFont="1" applyFill="1" applyBorder="1" applyAlignment="1" applyProtection="1">
      <alignment horizontal="center" vertical="center" wrapText="1"/>
    </xf>
    <xf numFmtId="0" fontId="23" fillId="0" borderId="65" xfId="0" applyFont="1" applyBorder="1" applyAlignment="1" applyProtection="1">
      <alignment vertical="top" wrapText="1"/>
    </xf>
    <xf numFmtId="0" fontId="26" fillId="0" borderId="57" xfId="0" applyFont="1" applyBorder="1" applyAlignment="1" applyProtection="1">
      <alignment horizontal="center" vertical="top" wrapText="1"/>
    </xf>
    <xf numFmtId="0" fontId="23" fillId="0" borderId="57" xfId="0" applyFont="1" applyBorder="1" applyAlignment="1" applyProtection="1">
      <alignment horizontal="center" vertical="top"/>
    </xf>
    <xf numFmtId="0" fontId="23" fillId="0" borderId="20" xfId="0" applyFont="1" applyBorder="1" applyAlignment="1" applyProtection="1">
      <alignment horizontal="center" vertical="top"/>
    </xf>
    <xf numFmtId="0" fontId="21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center" vertical="top" wrapText="1"/>
      <protection locked="0"/>
    </xf>
    <xf numFmtId="14" fontId="21" fillId="0" borderId="65" xfId="0" applyNumberFormat="1" applyFont="1" applyFill="1" applyBorder="1" applyAlignment="1" applyProtection="1">
      <alignment horizontal="center" vertical="top" wrapText="1"/>
    </xf>
    <xf numFmtId="0" fontId="19" fillId="0" borderId="65" xfId="0" applyFont="1" applyFill="1" applyBorder="1" applyAlignment="1" applyProtection="1">
      <alignment vertical="top" wrapText="1"/>
    </xf>
    <xf numFmtId="0" fontId="21" fillId="0" borderId="35" xfId="0" quotePrefix="1" applyFont="1" applyFill="1" applyBorder="1" applyAlignment="1" applyProtection="1">
      <alignment vertical="top" wrapText="1"/>
    </xf>
    <xf numFmtId="14" fontId="21" fillId="0" borderId="11" xfId="0" applyNumberFormat="1" applyFont="1" applyFill="1" applyBorder="1" applyAlignment="1">
      <alignment vertical="top" wrapText="1"/>
    </xf>
    <xf numFmtId="14" fontId="21" fillId="0" borderId="48" xfId="0" applyNumberFormat="1" applyFont="1" applyFill="1" applyBorder="1" applyAlignment="1">
      <alignment vertical="top" wrapText="1"/>
    </xf>
    <xf numFmtId="166" fontId="40" fillId="0" borderId="103" xfId="2" applyNumberFormat="1" applyFont="1" applyBorder="1" applyAlignment="1" applyProtection="1">
      <alignment horizontal="center" vertical="top" wrapText="1"/>
    </xf>
    <xf numFmtId="166" fontId="40" fillId="0" borderId="27" xfId="2" applyNumberFormat="1" applyFont="1" applyBorder="1" applyAlignment="1" applyProtection="1">
      <alignment horizontal="center" vertical="top" wrapText="1"/>
    </xf>
    <xf numFmtId="0" fontId="21" fillId="0" borderId="19" xfId="0" applyFont="1" applyBorder="1" applyAlignment="1">
      <alignment vertical="top"/>
    </xf>
    <xf numFmtId="0" fontId="19" fillId="0" borderId="1" xfId="0" applyFont="1" applyFill="1" applyBorder="1" applyAlignment="1" applyProtection="1">
      <alignment horizontal="center" vertical="center" wrapText="1"/>
    </xf>
    <xf numFmtId="0" fontId="27" fillId="0" borderId="1" xfId="0" applyFont="1" applyFill="1" applyBorder="1" applyAlignment="1" applyProtection="1">
      <alignment horizontal="center" vertical="top" wrapText="1"/>
    </xf>
    <xf numFmtId="2" fontId="12" fillId="0" borderId="1" xfId="0" applyNumberFormat="1" applyFont="1" applyFill="1" applyBorder="1" applyAlignment="1" applyProtection="1">
      <alignment horizontal="center" vertical="top" wrapText="1"/>
      <protection locked="0"/>
    </xf>
    <xf numFmtId="0" fontId="26" fillId="0" borderId="1" xfId="0" applyFont="1" applyFill="1" applyBorder="1" applyAlignment="1" applyProtection="1">
      <alignment vertical="top" wrapText="1"/>
    </xf>
    <xf numFmtId="43" fontId="12" fillId="0" borderId="1" xfId="0" applyNumberFormat="1" applyFont="1" applyFill="1" applyBorder="1" applyAlignment="1" applyProtection="1">
      <alignment vertical="top" wrapText="1"/>
    </xf>
    <xf numFmtId="43" fontId="23" fillId="0" borderId="1" xfId="0" applyNumberFormat="1" applyFont="1" applyFill="1" applyBorder="1" applyAlignment="1" applyProtection="1">
      <alignment vertical="top" wrapText="1"/>
    </xf>
    <xf numFmtId="2" fontId="12" fillId="0" borderId="2" xfId="0" applyNumberFormat="1" applyFont="1" applyFill="1" applyBorder="1" applyAlignment="1" applyProtection="1">
      <alignment horizontal="center" vertical="top" wrapText="1"/>
      <protection locked="0"/>
    </xf>
    <xf numFmtId="2" fontId="16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top"/>
    </xf>
    <xf numFmtId="0" fontId="4" fillId="0" borderId="1" xfId="0" applyFont="1" applyFill="1" applyBorder="1" applyAlignment="1" applyProtection="1">
      <alignment horizontal="center" vertical="top"/>
    </xf>
    <xf numFmtId="0" fontId="5" fillId="0" borderId="1" xfId="0" applyFont="1" applyFill="1" applyBorder="1" applyAlignment="1" applyProtection="1">
      <alignment horizontal="center" vertical="center" wrapText="1"/>
    </xf>
    <xf numFmtId="1" fontId="8" fillId="0" borderId="1" xfId="0" applyNumberFormat="1" applyFont="1" applyFill="1" applyBorder="1" applyAlignment="1" applyProtection="1">
      <alignment horizontal="center" vertical="top"/>
    </xf>
    <xf numFmtId="2" fontId="10" fillId="0" borderId="1" xfId="0" applyNumberFormat="1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center" vertical="top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/>
    <xf numFmtId="0" fontId="12" fillId="0" borderId="11" xfId="0" applyFont="1" applyFill="1" applyBorder="1" applyAlignment="1" applyProtection="1">
      <alignment horizontal="center" vertical="top" wrapText="1"/>
    </xf>
    <xf numFmtId="0" fontId="4" fillId="0" borderId="57" xfId="0" applyFont="1" applyFill="1" applyBorder="1" applyAlignment="1" applyProtection="1">
      <alignment horizontal="center" vertical="top"/>
    </xf>
    <xf numFmtId="0" fontId="21" fillId="0" borderId="0" xfId="0" applyFont="1" applyAlignment="1" applyProtection="1">
      <alignment horizontal="center" vertical="top" wrapText="1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21" fillId="0" borderId="9" xfId="0" applyFont="1" applyBorder="1" applyAlignment="1" applyProtection="1">
      <alignment horizontal="center" vertical="top" wrapText="1"/>
    </xf>
    <xf numFmtId="0" fontId="12" fillId="6" borderId="30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21" fillId="0" borderId="1" xfId="0" applyFont="1" applyFill="1" applyBorder="1" applyAlignment="1" applyProtection="1">
      <alignment vertical="center" wrapText="1"/>
    </xf>
    <xf numFmtId="1" fontId="21" fillId="0" borderId="1" xfId="0" applyNumberFormat="1" applyFont="1" applyFill="1" applyBorder="1" applyAlignment="1" applyProtection="1">
      <alignment horizontal="center" vertical="center" wrapText="1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0" fontId="4" fillId="0" borderId="2" xfId="0" applyFont="1" applyFill="1" applyBorder="1" applyAlignment="1" applyProtection="1">
      <alignment horizontal="left" vertical="top"/>
      <protection locked="0"/>
    </xf>
    <xf numFmtId="0" fontId="5" fillId="0" borderId="2" xfId="0" applyFont="1" applyFill="1" applyBorder="1" applyAlignment="1" applyProtection="1">
      <alignment horizontal="left" vertical="top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21" fillId="0" borderId="0" xfId="0" applyFont="1" applyFill="1" applyAlignment="1">
      <alignment horizontal="center" vertical="top" wrapText="1"/>
    </xf>
    <xf numFmtId="0" fontId="21" fillId="0" borderId="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center" vertical="top" wrapText="1"/>
    </xf>
    <xf numFmtId="0" fontId="35" fillId="0" borderId="0" xfId="0" applyFont="1" applyFill="1" applyAlignment="1" applyProtection="1">
      <alignment horizontal="left" vertical="center" wrapText="1"/>
      <protection locked="0"/>
    </xf>
    <xf numFmtId="0" fontId="19" fillId="0" borderId="0" xfId="0" applyFont="1" applyFill="1" applyAlignment="1" applyProtection="1">
      <alignment horizontal="left" vertical="center" wrapText="1"/>
      <protection locked="0"/>
    </xf>
    <xf numFmtId="2" fontId="6" fillId="0" borderId="1" xfId="0" applyNumberFormat="1" applyFont="1" applyFill="1" applyBorder="1" applyAlignment="1" applyProtection="1">
      <alignment horizontal="center" vertical="top"/>
    </xf>
    <xf numFmtId="0" fontId="4" fillId="0" borderId="1" xfId="0" applyFont="1" applyFill="1" applyBorder="1" applyAlignment="1" applyProtection="1">
      <alignment horizontal="center" vertical="center" wrapText="1"/>
    </xf>
    <xf numFmtId="1" fontId="5" fillId="0" borderId="1" xfId="0" applyNumberFormat="1" applyFont="1" applyFill="1" applyBorder="1" applyAlignment="1" applyProtection="1">
      <alignment horizontal="center" vertical="top"/>
    </xf>
    <xf numFmtId="1" fontId="4" fillId="0" borderId="1" xfId="0" applyNumberFormat="1" applyFont="1" applyFill="1" applyBorder="1" applyAlignment="1" applyProtection="1">
      <alignment horizontal="center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166" fontId="8" fillId="0" borderId="1" xfId="0" applyNumberFormat="1" applyFont="1" applyFill="1" applyBorder="1" applyAlignment="1" applyProtection="1">
      <alignment horizontal="center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2" fontId="8" fillId="0" borderId="1" xfId="0" applyNumberFormat="1" applyFont="1" applyFill="1" applyBorder="1" applyAlignment="1" applyProtection="1">
      <alignment horizontal="center"/>
    </xf>
    <xf numFmtId="2" fontId="10" fillId="0" borderId="1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top"/>
    </xf>
    <xf numFmtId="1" fontId="5" fillId="0" borderId="2" xfId="0" applyNumberFormat="1" applyFont="1" applyFill="1" applyBorder="1" applyAlignment="1" applyProtection="1">
      <alignment horizontal="left" vertical="top"/>
      <protection locked="0"/>
    </xf>
    <xf numFmtId="166" fontId="8" fillId="0" borderId="2" xfId="0" applyNumberFormat="1" applyFont="1" applyFill="1" applyBorder="1" applyAlignment="1" applyProtection="1">
      <alignment horizontal="left" vertical="top"/>
      <protection locked="0"/>
    </xf>
    <xf numFmtId="2" fontId="4" fillId="0" borderId="2" xfId="0" applyNumberFormat="1" applyFont="1" applyFill="1" applyBorder="1" applyAlignment="1" applyProtection="1">
      <alignment horizontal="left" vertical="top"/>
      <protection locked="0"/>
    </xf>
    <xf numFmtId="2" fontId="8" fillId="0" borderId="2" xfId="0" applyNumberFormat="1" applyFont="1" applyFill="1" applyBorder="1" applyAlignment="1" applyProtection="1">
      <alignment horizontal="left"/>
      <protection locked="0"/>
    </xf>
    <xf numFmtId="0" fontId="5" fillId="0" borderId="20" xfId="0" applyFont="1" applyBorder="1" applyAlignment="1" applyProtection="1">
      <alignment vertical="center"/>
    </xf>
    <xf numFmtId="0" fontId="19" fillId="0" borderId="1" xfId="0" applyFont="1" applyFill="1" applyBorder="1" applyAlignment="1" applyProtection="1">
      <alignment horizontal="center" vertical="top" wrapText="1"/>
    </xf>
    <xf numFmtId="0" fontId="19" fillId="0" borderId="0" xfId="0" applyFont="1" applyFill="1" applyAlignment="1" applyProtection="1">
      <protection locked="0"/>
    </xf>
    <xf numFmtId="0" fontId="19" fillId="0" borderId="0" xfId="0" applyFont="1" applyFill="1" applyAlignment="1" applyProtection="1">
      <alignment wrapText="1"/>
      <protection locked="0"/>
    </xf>
    <xf numFmtId="0" fontId="21" fillId="0" borderId="1" xfId="0" applyFont="1" applyFill="1" applyBorder="1" applyAlignment="1" applyProtection="1">
      <alignment vertical="top"/>
    </xf>
    <xf numFmtId="0" fontId="19" fillId="0" borderId="56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left" vertical="top"/>
    </xf>
    <xf numFmtId="0" fontId="11" fillId="0" borderId="0" xfId="0" applyFont="1" applyAlignment="1">
      <alignment vertical="top" wrapText="1"/>
    </xf>
    <xf numFmtId="0" fontId="21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left" vertical="top" wrapText="1"/>
    </xf>
    <xf numFmtId="2" fontId="16" fillId="0" borderId="1" xfId="0" applyNumberFormat="1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vertical="top"/>
    </xf>
    <xf numFmtId="0" fontId="5" fillId="0" borderId="1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2" fontId="8" fillId="0" borderId="1" xfId="2" applyNumberFormat="1" applyFont="1" applyFill="1" applyBorder="1" applyAlignment="1" applyProtection="1">
      <alignment horizontal="center" vertical="top"/>
    </xf>
    <xf numFmtId="2" fontId="8" fillId="0" borderId="1" xfId="0" applyNumberFormat="1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2" fontId="10" fillId="0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Fill="1" applyAlignment="1" applyProtection="1"/>
    <xf numFmtId="0" fontId="8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vertical="top"/>
      <protection locked="0"/>
    </xf>
    <xf numFmtId="0" fontId="10" fillId="0" borderId="1" xfId="0" applyFont="1" applyFill="1" applyBorder="1" applyAlignment="1" applyProtection="1"/>
    <xf numFmtId="0" fontId="4" fillId="0" borderId="0" xfId="0" applyFont="1" applyAlignment="1" applyProtection="1">
      <alignment horizontal="left" vertical="top"/>
    </xf>
    <xf numFmtId="2" fontId="23" fillId="0" borderId="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top"/>
    </xf>
    <xf numFmtId="0" fontId="23" fillId="0" borderId="0" xfId="0" applyFont="1" applyFill="1" applyAlignment="1" applyProtection="1">
      <alignment vertical="top"/>
      <protection locked="0"/>
    </xf>
    <xf numFmtId="0" fontId="12" fillId="0" borderId="1" xfId="0" applyFont="1" applyFill="1" applyBorder="1" applyAlignment="1" applyProtection="1">
      <alignment horizontal="center" vertical="top"/>
      <protection locked="0"/>
    </xf>
    <xf numFmtId="0" fontId="12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 applyProtection="1">
      <alignment horizontal="left" vertical="center" wrapText="1"/>
      <protection locked="0"/>
    </xf>
    <xf numFmtId="0" fontId="19" fillId="0" borderId="0" xfId="0" applyFont="1" applyFill="1" applyAlignment="1"/>
    <xf numFmtId="0" fontId="19" fillId="0" borderId="0" xfId="0" applyFont="1" applyFill="1" applyAlignment="1">
      <alignment horizontal="left" vertical="center"/>
    </xf>
    <xf numFmtId="0" fontId="35" fillId="0" borderId="0" xfId="0" applyFont="1" applyFill="1" applyAlignment="1">
      <alignment horizontal="left" vertical="center"/>
    </xf>
    <xf numFmtId="0" fontId="12" fillId="0" borderId="118" xfId="3" applyFont="1" applyBorder="1" applyAlignment="1" applyProtection="1">
      <alignment horizontal="center" vertical="top"/>
      <protection locked="0"/>
    </xf>
    <xf numFmtId="166" fontId="40" fillId="0" borderId="103" xfId="2" applyNumberFormat="1" applyFont="1" applyBorder="1" applyAlignment="1" applyProtection="1">
      <alignment horizontal="center" vertical="top"/>
    </xf>
    <xf numFmtId="0" fontId="12" fillId="0" borderId="119" xfId="0" applyFont="1" applyBorder="1" applyAlignment="1" applyProtection="1">
      <alignment vertical="top"/>
      <protection locked="0"/>
    </xf>
    <xf numFmtId="0" fontId="12" fillId="0" borderId="14" xfId="3" applyFont="1" applyBorder="1" applyAlignment="1" applyProtection="1">
      <alignment horizontal="center" vertical="top"/>
      <protection locked="0"/>
    </xf>
    <xf numFmtId="166" fontId="40" fillId="0" borderId="2" xfId="2" applyNumberFormat="1" applyFont="1" applyBorder="1" applyAlignment="1" applyProtection="1">
      <alignment horizontal="center" vertical="top"/>
    </xf>
    <xf numFmtId="0" fontId="12" fillId="0" borderId="15" xfId="0" applyFont="1" applyBorder="1" applyAlignment="1" applyProtection="1">
      <alignment vertical="top"/>
      <protection locked="0"/>
    </xf>
    <xf numFmtId="0" fontId="12" fillId="0" borderId="16" xfId="3" applyFont="1" applyBorder="1" applyAlignment="1" applyProtection="1">
      <alignment horizontal="center" vertical="top"/>
      <protection locked="0"/>
    </xf>
    <xf numFmtId="166" fontId="40" fillId="0" borderId="17" xfId="2" applyNumberFormat="1" applyFont="1" applyBorder="1" applyAlignment="1" applyProtection="1">
      <alignment horizontal="center" vertical="top"/>
    </xf>
    <xf numFmtId="0" fontId="12" fillId="0" borderId="18" xfId="0" applyFont="1" applyBorder="1" applyAlignment="1" applyProtection="1">
      <alignment vertical="top"/>
      <protection locked="0"/>
    </xf>
    <xf numFmtId="0" fontId="12" fillId="6" borderId="47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left" vertical="top"/>
    </xf>
    <xf numFmtId="0" fontId="5" fillId="0" borderId="1" xfId="0" quotePrefix="1" applyFont="1" applyFill="1" applyBorder="1" applyAlignment="1" applyProtection="1">
      <alignment horizontal="center" vertical="top"/>
    </xf>
    <xf numFmtId="2" fontId="16" fillId="0" borderId="1" xfId="0" applyNumberFormat="1" applyFont="1" applyFill="1" applyBorder="1" applyAlignment="1" applyProtection="1">
      <alignment horizontal="center"/>
    </xf>
    <xf numFmtId="0" fontId="23" fillId="0" borderId="1" xfId="0" applyFont="1" applyFill="1" applyBorder="1" applyAlignment="1" applyProtection="1">
      <alignment horizontal="center" vertical="center"/>
    </xf>
    <xf numFmtId="0" fontId="21" fillId="0" borderId="1" xfId="0" applyFont="1" applyFill="1" applyBorder="1" applyAlignment="1" applyProtection="1">
      <alignment horizontal="center" vertical="center" wrapText="1"/>
    </xf>
    <xf numFmtId="0" fontId="19" fillId="0" borderId="7" xfId="0" applyFont="1" applyFill="1" applyBorder="1" applyAlignment="1" applyProtection="1">
      <alignment horizontal="center"/>
    </xf>
    <xf numFmtId="0" fontId="21" fillId="0" borderId="20" xfId="0" applyFont="1" applyBorder="1" applyAlignment="1" applyProtection="1">
      <alignment vertical="top" wrapText="1"/>
    </xf>
    <xf numFmtId="0" fontId="21" fillId="0" borderId="48" xfId="0" applyFont="1" applyBorder="1" applyAlignment="1" applyProtection="1">
      <alignment vertical="top" wrapText="1"/>
    </xf>
    <xf numFmtId="0" fontId="21" fillId="0" borderId="70" xfId="0" applyFont="1" applyBorder="1" applyAlignment="1" applyProtection="1">
      <alignment horizontal="center" vertical="center" wrapText="1"/>
    </xf>
    <xf numFmtId="0" fontId="19" fillId="0" borderId="7" xfId="0" applyFont="1" applyFill="1" applyBorder="1" applyAlignment="1" applyProtection="1">
      <alignment horizontal="center" vertical="center"/>
    </xf>
    <xf numFmtId="0" fontId="19" fillId="0" borderId="73" xfId="0" applyFont="1" applyFill="1" applyBorder="1" applyAlignment="1" applyProtection="1">
      <alignment vertical="center" wrapText="1"/>
      <protection locked="0"/>
    </xf>
    <xf numFmtId="0" fontId="19" fillId="0" borderId="75" xfId="0" applyFont="1" applyFill="1" applyBorder="1" applyAlignment="1" applyProtection="1">
      <alignment vertical="center" wrapText="1"/>
      <protection locked="0"/>
    </xf>
    <xf numFmtId="0" fontId="19" fillId="0" borderId="76" xfId="0" applyFont="1" applyFill="1" applyBorder="1" applyAlignment="1" applyProtection="1">
      <alignment vertical="center" wrapText="1"/>
      <protection locked="0"/>
    </xf>
    <xf numFmtId="0" fontId="21" fillId="0" borderId="70" xfId="0" applyFont="1" applyFill="1" applyBorder="1" applyAlignment="1">
      <alignment horizontal="center" vertical="center" wrapText="1"/>
    </xf>
    <xf numFmtId="0" fontId="21" fillId="0" borderId="54" xfId="0" applyFont="1" applyFill="1" applyBorder="1" applyAlignment="1">
      <alignment horizontal="center" vertical="center" wrapText="1"/>
    </xf>
    <xf numFmtId="0" fontId="19" fillId="0" borderId="53" xfId="0" applyFont="1" applyBorder="1" applyAlignment="1">
      <alignment horizontal="center" vertical="center" wrapText="1"/>
    </xf>
    <xf numFmtId="0" fontId="19" fillId="0" borderId="53" xfId="0" applyFont="1" applyBorder="1" applyAlignment="1">
      <alignment vertical="center" wrapText="1"/>
    </xf>
    <xf numFmtId="0" fontId="19" fillId="0" borderId="53" xfId="0" applyFont="1" applyFill="1" applyBorder="1" applyAlignment="1">
      <alignment vertical="center" wrapText="1"/>
    </xf>
    <xf numFmtId="0" fontId="19" fillId="0" borderId="53" xfId="0" applyFont="1" applyFill="1" applyBorder="1" applyAlignment="1">
      <alignment horizontal="center" vertical="center" wrapText="1"/>
    </xf>
    <xf numFmtId="0" fontId="19" fillId="0" borderId="55" xfId="0" applyFont="1" applyFill="1" applyBorder="1" applyAlignment="1">
      <alignment vertical="center" wrapText="1"/>
    </xf>
    <xf numFmtId="2" fontId="12" fillId="0" borderId="4" xfId="0" applyNumberFormat="1" applyFont="1" applyFill="1" applyBorder="1" applyAlignment="1" applyProtection="1">
      <alignment horizontal="center" vertical="top" wrapText="1"/>
      <protection locked="0"/>
    </xf>
    <xf numFmtId="2" fontId="12" fillId="0" borderId="73" xfId="0" applyNumberFormat="1" applyFont="1" applyFill="1" applyBorder="1" applyAlignment="1" applyProtection="1">
      <alignment horizontal="left" vertical="top" wrapText="1"/>
      <protection locked="0"/>
    </xf>
    <xf numFmtId="2" fontId="12" fillId="0" borderId="75" xfId="0" applyNumberFormat="1" applyFont="1" applyFill="1" applyBorder="1" applyAlignment="1" applyProtection="1">
      <alignment horizontal="left" vertical="top" wrapText="1"/>
      <protection locked="0"/>
    </xf>
    <xf numFmtId="2" fontId="12" fillId="0" borderId="76" xfId="0" applyNumberFormat="1" applyFont="1" applyFill="1" applyBorder="1" applyAlignment="1" applyProtection="1">
      <alignment horizontal="left" vertical="top" wrapText="1"/>
      <protection locked="0"/>
    </xf>
    <xf numFmtId="0" fontId="21" fillId="0" borderId="70" xfId="0" applyFont="1" applyFill="1" applyBorder="1" applyAlignment="1" applyProtection="1">
      <alignment horizontal="center" vertical="center" wrapText="1"/>
    </xf>
    <xf numFmtId="2" fontId="12" fillId="0" borderId="74" xfId="0" applyNumberFormat="1" applyFont="1" applyFill="1" applyBorder="1" applyAlignment="1" applyProtection="1">
      <alignment horizontal="left" vertical="top" wrapText="1"/>
      <protection locked="0"/>
    </xf>
    <xf numFmtId="0" fontId="23" fillId="0" borderId="70" xfId="0" applyFont="1" applyFill="1" applyBorder="1" applyAlignment="1" applyProtection="1">
      <alignment horizontal="center" vertical="center" wrapText="1"/>
    </xf>
    <xf numFmtId="0" fontId="23" fillId="0" borderId="76" xfId="0" applyFont="1" applyFill="1" applyBorder="1" applyAlignment="1" applyProtection="1">
      <alignment horizontal="left" vertical="center" wrapText="1"/>
    </xf>
    <xf numFmtId="0" fontId="4" fillId="0" borderId="70" xfId="0" applyFont="1" applyFill="1" applyBorder="1" applyAlignment="1">
      <alignment horizontal="center" vertical="center"/>
    </xf>
    <xf numFmtId="1" fontId="8" fillId="0" borderId="76" xfId="0" applyNumberFormat="1" applyFont="1" applyFill="1" applyBorder="1" applyAlignment="1" applyProtection="1">
      <alignment horizontal="left" vertical="top"/>
      <protection locked="0"/>
    </xf>
    <xf numFmtId="1" fontId="8" fillId="0" borderId="73" xfId="0" applyNumberFormat="1" applyFont="1" applyFill="1" applyBorder="1" applyAlignment="1" applyProtection="1">
      <alignment horizontal="left" vertical="top"/>
      <protection locked="0"/>
    </xf>
    <xf numFmtId="2" fontId="8" fillId="0" borderId="75" xfId="0" applyNumberFormat="1" applyFont="1" applyFill="1" applyBorder="1" applyAlignment="1" applyProtection="1">
      <alignment horizontal="center" vertical="top"/>
      <protection locked="0"/>
    </xf>
    <xf numFmtId="0" fontId="4" fillId="0" borderId="70" xfId="0" applyFont="1" applyFill="1" applyBorder="1" applyAlignment="1" applyProtection="1">
      <alignment horizontal="center" vertical="top"/>
    </xf>
    <xf numFmtId="0" fontId="5" fillId="0" borderId="76" xfId="0" applyFont="1" applyFill="1" applyBorder="1" applyAlignment="1" applyProtection="1">
      <alignment horizontal="left" vertical="center" wrapText="1"/>
      <protection locked="0"/>
    </xf>
    <xf numFmtId="0" fontId="5" fillId="0" borderId="73" xfId="0" applyFont="1" applyFill="1" applyBorder="1" applyAlignment="1" applyProtection="1">
      <alignment horizontal="left" vertical="center" wrapText="1"/>
      <protection locked="0"/>
    </xf>
    <xf numFmtId="0" fontId="8" fillId="0" borderId="73" xfId="0" applyFont="1" applyFill="1" applyBorder="1" applyAlignment="1" applyProtection="1">
      <alignment horizontal="left" vertical="top"/>
      <protection locked="0"/>
    </xf>
    <xf numFmtId="0" fontId="4" fillId="0" borderId="70" xfId="0" applyFont="1" applyFill="1" applyBorder="1" applyAlignment="1" applyProtection="1">
      <alignment horizontal="center"/>
    </xf>
    <xf numFmtId="0" fontId="5" fillId="0" borderId="73" xfId="0" applyFont="1" applyFill="1" applyBorder="1" applyAlignment="1" applyProtection="1">
      <alignment horizontal="left" vertical="top"/>
      <protection locked="0"/>
    </xf>
    <xf numFmtId="2" fontId="8" fillId="0" borderId="73" xfId="0" applyNumberFormat="1" applyFont="1" applyFill="1" applyBorder="1" applyAlignment="1" applyProtection="1">
      <alignment horizontal="left" vertical="top"/>
      <protection locked="0"/>
    </xf>
    <xf numFmtId="2" fontId="52" fillId="0" borderId="75" xfId="0" applyNumberFormat="1" applyFont="1" applyFill="1" applyBorder="1" applyAlignment="1" applyProtection="1">
      <alignment horizontal="left" vertical="center"/>
      <protection locked="0"/>
    </xf>
    <xf numFmtId="0" fontId="19" fillId="0" borderId="76" xfId="0" applyFont="1" applyBorder="1" applyAlignment="1" applyProtection="1">
      <alignment horizontal="left" vertical="center" wrapText="1"/>
      <protection locked="0"/>
    </xf>
    <xf numFmtId="0" fontId="19" fillId="0" borderId="73" xfId="0" applyFont="1" applyBorder="1" applyAlignment="1" applyProtection="1">
      <alignment horizontal="left" vertical="center" wrapText="1"/>
      <protection locked="0"/>
    </xf>
    <xf numFmtId="0" fontId="19" fillId="0" borderId="75" xfId="0" applyFont="1" applyFill="1" applyBorder="1" applyAlignment="1" applyProtection="1">
      <alignment horizontal="left" vertical="center" wrapText="1"/>
      <protection locked="0"/>
    </xf>
    <xf numFmtId="0" fontId="12" fillId="0" borderId="73" xfId="0" applyFont="1" applyBorder="1" applyAlignment="1" applyProtection="1">
      <alignment horizontal="left" vertical="center" wrapText="1"/>
      <protection locked="0"/>
    </xf>
    <xf numFmtId="0" fontId="12" fillId="0" borderId="75" xfId="0" applyFont="1" applyFill="1" applyBorder="1" applyAlignment="1" applyProtection="1">
      <alignment horizontal="left" vertical="center" wrapText="1"/>
      <protection locked="0"/>
    </xf>
    <xf numFmtId="0" fontId="12" fillId="0" borderId="76" xfId="0" applyFont="1" applyBorder="1" applyAlignment="1" applyProtection="1">
      <alignment horizontal="left" vertical="center" wrapText="1"/>
      <protection locked="0"/>
    </xf>
    <xf numFmtId="0" fontId="19" fillId="0" borderId="73" xfId="0" applyFont="1" applyBorder="1" applyAlignment="1" applyProtection="1">
      <alignment horizontal="left" vertical="center" wrapText="1"/>
    </xf>
    <xf numFmtId="0" fontId="19" fillId="0" borderId="75" xfId="0" applyFont="1" applyFill="1" applyBorder="1" applyAlignment="1" applyProtection="1">
      <alignment horizontal="left" vertical="center" wrapText="1"/>
    </xf>
    <xf numFmtId="0" fontId="19" fillId="0" borderId="74" xfId="0" applyFont="1" applyBorder="1" applyAlignment="1" applyProtection="1">
      <alignment horizontal="left" vertical="center" wrapText="1"/>
      <protection locked="0"/>
    </xf>
    <xf numFmtId="0" fontId="19" fillId="0" borderId="73" xfId="0" applyFont="1" applyBorder="1" applyAlignment="1" applyProtection="1">
      <alignment horizontal="left" vertical="top" wrapText="1"/>
      <protection locked="0"/>
    </xf>
    <xf numFmtId="0" fontId="19" fillId="0" borderId="75" xfId="0" applyFont="1" applyBorder="1" applyAlignment="1" applyProtection="1">
      <alignment horizontal="left" vertical="top" wrapText="1"/>
      <protection locked="0"/>
    </xf>
    <xf numFmtId="0" fontId="19" fillId="0" borderId="76" xfId="0" applyFont="1" applyBorder="1" applyAlignment="1" applyProtection="1">
      <alignment horizontal="left" vertical="top" wrapText="1"/>
      <protection locked="0"/>
    </xf>
    <xf numFmtId="0" fontId="21" fillId="0" borderId="70" xfId="0" applyFont="1" applyBorder="1" applyAlignment="1">
      <alignment horizontal="center" vertical="center" wrapText="1"/>
    </xf>
    <xf numFmtId="0" fontId="19" fillId="0" borderId="75" xfId="0" applyFont="1" applyFill="1" applyBorder="1" applyAlignment="1" applyProtection="1">
      <alignment horizontal="left" vertical="top" wrapText="1"/>
      <protection locked="0"/>
    </xf>
    <xf numFmtId="2" fontId="12" fillId="0" borderId="73" xfId="0" applyNumberFormat="1" applyFont="1" applyFill="1" applyBorder="1" applyAlignment="1" applyProtection="1">
      <alignment horizontal="left" vertical="center" wrapText="1"/>
      <protection locked="0"/>
    </xf>
    <xf numFmtId="2" fontId="12" fillId="0" borderId="76" xfId="0" applyNumberFormat="1" applyFont="1" applyFill="1" applyBorder="1" applyAlignment="1" applyProtection="1">
      <alignment horizontal="left" vertical="center" wrapText="1"/>
      <protection locked="0"/>
    </xf>
    <xf numFmtId="1" fontId="5" fillId="0" borderId="73" xfId="0" applyNumberFormat="1" applyFont="1" applyFill="1" applyBorder="1" applyAlignment="1" applyProtection="1">
      <alignment horizontal="left" vertical="top"/>
      <protection locked="0"/>
    </xf>
    <xf numFmtId="1" fontId="4" fillId="0" borderId="73" xfId="0" applyNumberFormat="1" applyFont="1" applyFill="1" applyBorder="1" applyAlignment="1" applyProtection="1">
      <alignment horizontal="left"/>
      <protection locked="0"/>
    </xf>
    <xf numFmtId="1" fontId="4" fillId="0" borderId="73" xfId="0" applyNumberFormat="1" applyFont="1" applyFill="1" applyBorder="1" applyAlignment="1" applyProtection="1">
      <alignment horizontal="left" vertical="center" wrapText="1"/>
      <protection locked="0"/>
    </xf>
    <xf numFmtId="2" fontId="4" fillId="0" borderId="75" xfId="0" applyNumberFormat="1" applyFont="1" applyFill="1" applyBorder="1" applyAlignment="1" applyProtection="1">
      <alignment horizontal="left" vertical="top"/>
      <protection locked="0"/>
    </xf>
    <xf numFmtId="0" fontId="4" fillId="0" borderId="77" xfId="0" applyFont="1" applyFill="1" applyBorder="1" applyAlignment="1" applyProtection="1">
      <alignment horizontal="left" vertical="top"/>
      <protection locked="0"/>
    </xf>
    <xf numFmtId="1" fontId="5" fillId="0" borderId="76" xfId="0" applyNumberFormat="1" applyFont="1" applyFill="1" applyBorder="1" applyAlignment="1" applyProtection="1">
      <alignment horizontal="left" vertical="top"/>
      <protection locked="0"/>
    </xf>
    <xf numFmtId="1" fontId="4" fillId="0" borderId="111" xfId="0" applyNumberFormat="1" applyFont="1" applyFill="1" applyBorder="1" applyAlignment="1" applyProtection="1">
      <alignment horizontal="left"/>
      <protection locked="0"/>
    </xf>
    <xf numFmtId="1" fontId="4" fillId="0" borderId="76" xfId="0" applyNumberFormat="1" applyFont="1" applyFill="1" applyBorder="1" applyAlignment="1" applyProtection="1">
      <alignment horizontal="left" vertical="center" wrapText="1"/>
      <protection locked="0"/>
    </xf>
    <xf numFmtId="1" fontId="4" fillId="0" borderId="70" xfId="0" applyNumberFormat="1" applyFont="1" applyFill="1" applyBorder="1" applyAlignment="1" applyProtection="1">
      <alignment horizontal="center" vertical="center" wrapText="1"/>
    </xf>
    <xf numFmtId="1" fontId="5" fillId="0" borderId="111" xfId="0" applyNumberFormat="1" applyFont="1" applyFill="1" applyBorder="1" applyAlignment="1" applyProtection="1">
      <alignment horizontal="left" vertical="top"/>
      <protection locked="0"/>
    </xf>
    <xf numFmtId="166" fontId="8" fillId="0" borderId="76" xfId="0" applyNumberFormat="1" applyFont="1" applyFill="1" applyBorder="1" applyAlignment="1" applyProtection="1">
      <alignment horizontal="left" vertical="top"/>
      <protection locked="0"/>
    </xf>
    <xf numFmtId="166" fontId="10" fillId="0" borderId="70" xfId="0" applyNumberFormat="1" applyFont="1" applyFill="1" applyBorder="1" applyAlignment="1" applyProtection="1">
      <alignment horizontal="center" vertical="top"/>
    </xf>
    <xf numFmtId="0" fontId="4" fillId="0" borderId="49" xfId="0" applyFont="1" applyFill="1" applyBorder="1" applyAlignment="1" applyProtection="1">
      <alignment horizontal="left" vertical="top"/>
      <protection locked="0"/>
    </xf>
    <xf numFmtId="1" fontId="5" fillId="0" borderId="4" xfId="0" applyNumberFormat="1" applyFont="1" applyFill="1" applyBorder="1" applyAlignment="1" applyProtection="1">
      <alignment horizontal="left" vertical="top"/>
      <protection locked="0"/>
    </xf>
    <xf numFmtId="2" fontId="10" fillId="0" borderId="3" xfId="0" applyNumberFormat="1" applyFont="1" applyFill="1" applyBorder="1" applyAlignment="1" applyProtection="1">
      <alignment horizontal="left"/>
      <protection locked="0"/>
    </xf>
    <xf numFmtId="0" fontId="4" fillId="0" borderId="4" xfId="0" applyFont="1" applyFill="1" applyBorder="1" applyAlignment="1" applyProtection="1">
      <alignment horizontal="left" vertical="center"/>
      <protection locked="0"/>
    </xf>
    <xf numFmtId="0" fontId="4" fillId="0" borderId="70" xfId="0" applyFont="1" applyFill="1" applyBorder="1" applyAlignment="1" applyProtection="1">
      <alignment horizontal="center" vertical="center"/>
    </xf>
    <xf numFmtId="0" fontId="4" fillId="0" borderId="77" xfId="0" applyFont="1" applyFill="1" applyBorder="1" applyAlignment="1" applyProtection="1">
      <alignment horizontal="left"/>
      <protection locked="0"/>
    </xf>
    <xf numFmtId="0" fontId="5" fillId="0" borderId="76" xfId="0" applyFont="1" applyFill="1" applyBorder="1" applyAlignment="1" applyProtection="1">
      <alignment horizontal="left" vertical="top"/>
      <protection locked="0"/>
    </xf>
    <xf numFmtId="2" fontId="4" fillId="0" borderId="73" xfId="0" applyNumberFormat="1" applyFont="1" applyFill="1" applyBorder="1" applyAlignment="1" applyProtection="1">
      <alignment horizontal="left" vertical="top"/>
      <protection locked="0"/>
    </xf>
    <xf numFmtId="2" fontId="6" fillId="0" borderId="75" xfId="0" applyNumberFormat="1" applyFont="1" applyFill="1" applyBorder="1" applyAlignment="1" applyProtection="1">
      <alignment horizontal="left" vertical="top"/>
      <protection locked="0"/>
    </xf>
    <xf numFmtId="2" fontId="12" fillId="0" borderId="74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75" xfId="0" applyFont="1" applyFill="1" applyBorder="1" applyAlignment="1" applyProtection="1">
      <alignment horizontal="left" vertical="top" wrapText="1"/>
      <protection locked="0"/>
    </xf>
    <xf numFmtId="0" fontId="19" fillId="0" borderId="73" xfId="0" applyFont="1" applyFill="1" applyBorder="1" applyAlignment="1" applyProtection="1">
      <alignment horizontal="left" vertical="center" wrapText="1"/>
      <protection locked="0"/>
    </xf>
    <xf numFmtId="0" fontId="19" fillId="0" borderId="76" xfId="0" applyFont="1" applyFill="1" applyBorder="1" applyAlignment="1" applyProtection="1">
      <alignment horizontal="left" vertical="center" wrapText="1"/>
      <protection locked="0"/>
    </xf>
    <xf numFmtId="0" fontId="10" fillId="0" borderId="70" xfId="0" applyFont="1" applyFill="1" applyBorder="1" applyAlignment="1" applyProtection="1">
      <alignment horizontal="center" vertical="center" wrapText="1"/>
    </xf>
    <xf numFmtId="0" fontId="10" fillId="0" borderId="76" xfId="0" applyFont="1" applyFill="1" applyBorder="1" applyAlignment="1" applyProtection="1">
      <alignment horizontal="left" vertical="center" wrapText="1"/>
      <protection locked="0"/>
    </xf>
    <xf numFmtId="2" fontId="10" fillId="0" borderId="75" xfId="0" applyNumberFormat="1" applyFont="1" applyFill="1" applyBorder="1" applyAlignment="1" applyProtection="1">
      <alignment horizontal="left" vertical="top"/>
      <protection locked="0"/>
    </xf>
    <xf numFmtId="2" fontId="8" fillId="0" borderId="73" xfId="2" applyNumberFormat="1" applyFont="1" applyFill="1" applyBorder="1" applyAlignment="1" applyProtection="1">
      <alignment horizontal="left" vertical="top"/>
      <protection locked="0"/>
    </xf>
    <xf numFmtId="0" fontId="10" fillId="0" borderId="73" xfId="0" applyFont="1" applyFill="1" applyBorder="1" applyAlignment="1" applyProtection="1">
      <alignment horizontal="left" vertical="center"/>
      <protection locked="0"/>
    </xf>
    <xf numFmtId="0" fontId="8" fillId="0" borderId="73" xfId="0" applyFont="1" applyFill="1" applyBorder="1" applyAlignment="1" applyProtection="1">
      <alignment horizontal="left" vertical="center"/>
      <protection locked="0"/>
    </xf>
    <xf numFmtId="2" fontId="10" fillId="0" borderId="75" xfId="0" applyNumberFormat="1" applyFont="1" applyFill="1" applyBorder="1" applyAlignment="1" applyProtection="1">
      <alignment horizontal="left" vertical="center"/>
      <protection locked="0"/>
    </xf>
    <xf numFmtId="2" fontId="8" fillId="0" borderId="74" xfId="0" applyNumberFormat="1" applyFont="1" applyFill="1" applyBorder="1" applyAlignment="1" applyProtection="1">
      <alignment horizontal="left" vertical="top"/>
      <protection locked="0"/>
    </xf>
    <xf numFmtId="2" fontId="10" fillId="0" borderId="73" xfId="0" applyNumberFormat="1" applyFont="1" applyFill="1" applyBorder="1" applyAlignment="1" applyProtection="1">
      <alignment horizontal="left" vertical="top"/>
      <protection locked="0"/>
    </xf>
    <xf numFmtId="2" fontId="16" fillId="0" borderId="75" xfId="0" applyNumberFormat="1" applyFont="1" applyFill="1" applyBorder="1" applyAlignment="1" applyProtection="1">
      <alignment horizontal="left" vertical="top"/>
      <protection locked="0"/>
    </xf>
    <xf numFmtId="0" fontId="8" fillId="0" borderId="76" xfId="0" applyFont="1" applyFill="1" applyBorder="1" applyAlignment="1" applyProtection="1">
      <alignment horizontal="left" vertical="top"/>
      <protection locked="0"/>
    </xf>
    <xf numFmtId="0" fontId="19" fillId="0" borderId="75" xfId="0" applyFont="1" applyFill="1" applyBorder="1" applyAlignment="1" applyProtection="1">
      <alignment horizontal="left" vertical="top"/>
      <protection locked="0"/>
    </xf>
    <xf numFmtId="0" fontId="19" fillId="0" borderId="70" xfId="0" applyFont="1" applyFill="1" applyBorder="1" applyAlignment="1" applyProtection="1">
      <alignment horizontal="left" vertical="top"/>
      <protection locked="0"/>
    </xf>
    <xf numFmtId="2" fontId="23" fillId="0" borderId="75" xfId="0" applyNumberFormat="1" applyFont="1" applyFill="1" applyBorder="1" applyAlignment="1" applyProtection="1">
      <alignment horizontal="left" vertical="top"/>
      <protection locked="0"/>
    </xf>
    <xf numFmtId="0" fontId="10" fillId="0" borderId="74" xfId="0" applyFont="1" applyFill="1" applyBorder="1" applyAlignment="1" applyProtection="1">
      <alignment horizontal="left" vertical="center" wrapText="1"/>
      <protection locked="0"/>
    </xf>
    <xf numFmtId="2" fontId="8" fillId="0" borderId="76" xfId="0" applyNumberFormat="1" applyFont="1" applyFill="1" applyBorder="1" applyAlignment="1" applyProtection="1">
      <alignment horizontal="left" vertical="top"/>
      <protection locked="0"/>
    </xf>
    <xf numFmtId="0" fontId="4" fillId="0" borderId="70" xfId="0" quotePrefix="1" applyFont="1" applyFill="1" applyBorder="1" applyAlignment="1" applyProtection="1">
      <alignment horizontal="center" vertical="center" wrapText="1"/>
    </xf>
    <xf numFmtId="0" fontId="10" fillId="0" borderId="76" xfId="0" applyFont="1" applyFill="1" applyBorder="1" applyAlignment="1" applyProtection="1">
      <alignment horizontal="left" vertical="center"/>
      <protection locked="0"/>
    </xf>
    <xf numFmtId="2" fontId="16" fillId="0" borderId="75" xfId="0" applyNumberFormat="1" applyFont="1" applyFill="1" applyBorder="1" applyAlignment="1" applyProtection="1">
      <alignment horizontal="left"/>
      <protection locked="0"/>
    </xf>
    <xf numFmtId="0" fontId="19" fillId="0" borderId="56" xfId="0" applyFont="1" applyBorder="1" applyAlignment="1" applyProtection="1">
      <alignment vertical="center"/>
    </xf>
    <xf numFmtId="0" fontId="19" fillId="0" borderId="1" xfId="0" applyFont="1" applyBorder="1" applyAlignment="1" applyProtection="1">
      <alignment vertical="center" wrapText="1"/>
    </xf>
    <xf numFmtId="0" fontId="19" fillId="0" borderId="1" xfId="0" applyFont="1" applyBorder="1" applyAlignment="1" applyProtection="1"/>
    <xf numFmtId="4" fontId="12" fillId="0" borderId="77" xfId="0" applyNumberFormat="1" applyFont="1" applyBorder="1" applyAlignment="1" applyProtection="1">
      <alignment horizontal="center" vertical="center" wrapText="1"/>
    </xf>
    <xf numFmtId="4" fontId="12" fillId="0" borderId="1" xfId="0" applyNumberFormat="1" applyFont="1" applyFill="1" applyBorder="1" applyAlignment="1" applyProtection="1">
      <alignment horizontal="center" vertical="center" wrapText="1"/>
    </xf>
    <xf numFmtId="4" fontId="23" fillId="0" borderId="73" xfId="0" applyNumberFormat="1" applyFont="1" applyFill="1" applyBorder="1" applyAlignment="1" applyProtection="1">
      <alignment horizontal="left" vertical="center" wrapText="1"/>
      <protection locked="0"/>
    </xf>
    <xf numFmtId="4" fontId="23" fillId="0" borderId="1" xfId="0" applyNumberFormat="1" applyFont="1" applyFill="1" applyBorder="1" applyAlignment="1" applyProtection="1">
      <alignment horizontal="left" vertical="center" wrapText="1"/>
      <protection locked="0"/>
    </xf>
    <xf numFmtId="4" fontId="17" fillId="0" borderId="99" xfId="0" applyNumberFormat="1" applyFont="1" applyBorder="1" applyAlignment="1" applyProtection="1">
      <alignment horizontal="center" vertical="center" wrapText="1"/>
    </xf>
    <xf numFmtId="4" fontId="19" fillId="0" borderId="99" xfId="0" applyNumberFormat="1" applyFont="1" applyFill="1" applyBorder="1" applyAlignment="1" applyProtection="1">
      <alignment vertical="center" wrapText="1"/>
    </xf>
    <xf numFmtId="0" fontId="19" fillId="0" borderId="1" xfId="0" applyFont="1" applyBorder="1" applyAlignment="1" applyProtection="1">
      <alignment horizontal="left"/>
    </xf>
    <xf numFmtId="4" fontId="12" fillId="0" borderId="73" xfId="0" applyNumberFormat="1" applyFont="1" applyFill="1" applyBorder="1" applyAlignment="1" applyProtection="1">
      <alignment horizontal="left" vertical="center" wrapText="1"/>
      <protection locked="0"/>
    </xf>
    <xf numFmtId="4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9" fillId="0" borderId="35" xfId="0" applyFont="1" applyBorder="1" applyAlignment="1" applyProtection="1">
      <alignment vertical="center"/>
    </xf>
    <xf numFmtId="0" fontId="19" fillId="0" borderId="57" xfId="0" applyFont="1" applyBorder="1" applyAlignment="1" applyProtection="1">
      <alignment vertical="center"/>
    </xf>
    <xf numFmtId="4" fontId="17" fillId="0" borderId="98" xfId="0" applyNumberFormat="1" applyFont="1" applyBorder="1" applyAlignment="1" applyProtection="1">
      <alignment horizontal="center" vertical="center" wrapText="1"/>
    </xf>
    <xf numFmtId="4" fontId="19" fillId="0" borderId="98" xfId="0" applyNumberFormat="1" applyFont="1" applyFill="1" applyBorder="1" applyAlignment="1" applyProtection="1">
      <alignment vertical="center" wrapText="1"/>
    </xf>
    <xf numFmtId="2" fontId="12" fillId="0" borderId="77" xfId="0" applyNumberFormat="1" applyFont="1" applyBorder="1" applyAlignment="1" applyProtection="1">
      <alignment horizontal="center" vertical="center" wrapText="1"/>
    </xf>
    <xf numFmtId="2" fontId="12" fillId="0" borderId="1" xfId="0" applyNumberFormat="1" applyFont="1" applyFill="1" applyBorder="1" applyAlignment="1" applyProtection="1">
      <alignment horizontal="center" vertical="center" wrapText="1"/>
    </xf>
    <xf numFmtId="2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2" fontId="17" fillId="0" borderId="99" xfId="0" applyNumberFormat="1" applyFont="1" applyBorder="1" applyAlignment="1" applyProtection="1">
      <alignment horizontal="center" vertical="center" wrapText="1"/>
    </xf>
    <xf numFmtId="0" fontId="21" fillId="0" borderId="99" xfId="0" applyFont="1" applyFill="1" applyBorder="1" applyAlignment="1" applyProtection="1">
      <alignment vertical="center" wrapText="1"/>
    </xf>
    <xf numFmtId="0" fontId="21" fillId="0" borderId="35" xfId="0" applyFont="1" applyBorder="1" applyAlignment="1" applyProtection="1">
      <alignment vertical="center"/>
    </xf>
    <xf numFmtId="0" fontId="21" fillId="0" borderId="57" xfId="0" applyFont="1" applyBorder="1" applyAlignment="1" applyProtection="1">
      <alignment vertical="center"/>
    </xf>
    <xf numFmtId="0" fontId="21" fillId="0" borderId="1" xfId="0" applyFont="1" applyBorder="1" applyAlignment="1" applyProtection="1">
      <alignment vertical="center"/>
    </xf>
    <xf numFmtId="2" fontId="17" fillId="0" borderId="98" xfId="0" applyNumberFormat="1" applyFont="1" applyBorder="1" applyAlignment="1" applyProtection="1">
      <alignment horizontal="center" vertical="center" wrapText="1"/>
    </xf>
    <xf numFmtId="0" fontId="21" fillId="0" borderId="98" xfId="0" applyFont="1" applyFill="1" applyBorder="1" applyAlignment="1" applyProtection="1">
      <alignment vertical="center" wrapText="1"/>
    </xf>
    <xf numFmtId="0" fontId="19" fillId="0" borderId="1" xfId="0" applyFont="1" applyBorder="1" applyAlignment="1" applyProtection="1">
      <alignment horizontal="left" vertical="center" wrapText="1"/>
    </xf>
    <xf numFmtId="2" fontId="12" fillId="0" borderId="77" xfId="0" applyNumberFormat="1" applyFont="1" applyBorder="1" applyAlignment="1" applyProtection="1">
      <alignment horizontal="center"/>
    </xf>
    <xf numFmtId="2" fontId="12" fillId="0" borderId="1" xfId="0" applyNumberFormat="1" applyFont="1" applyFill="1" applyBorder="1" applyAlignment="1" applyProtection="1">
      <alignment horizontal="center"/>
    </xf>
    <xf numFmtId="2" fontId="12" fillId="0" borderId="73" xfId="0" applyNumberFormat="1" applyFont="1" applyFill="1" applyBorder="1" applyAlignment="1" applyProtection="1">
      <alignment horizontal="left"/>
      <protection locked="0"/>
    </xf>
    <xf numFmtId="2" fontId="12" fillId="0" borderId="1" xfId="0" applyNumberFormat="1" applyFont="1" applyFill="1" applyBorder="1" applyAlignment="1" applyProtection="1">
      <alignment horizontal="left"/>
      <protection locked="0"/>
    </xf>
    <xf numFmtId="2" fontId="17" fillId="0" borderId="99" xfId="0" applyNumberFormat="1" applyFont="1" applyBorder="1" applyAlignment="1" applyProtection="1">
      <alignment horizontal="center"/>
    </xf>
    <xf numFmtId="0" fontId="19" fillId="0" borderId="99" xfId="0" applyFont="1" applyFill="1" applyBorder="1" applyAlignment="1" applyProtection="1"/>
    <xf numFmtId="2" fontId="17" fillId="0" borderId="98" xfId="0" applyNumberFormat="1" applyFont="1" applyBorder="1" applyAlignment="1" applyProtection="1">
      <alignment horizontal="center"/>
    </xf>
    <xf numFmtId="0" fontId="19" fillId="0" borderId="98" xfId="0" applyFont="1" applyFill="1" applyBorder="1" applyAlignment="1" applyProtection="1"/>
    <xf numFmtId="0" fontId="21" fillId="0" borderId="1" xfId="0" applyFont="1" applyBorder="1" applyAlignment="1" applyProtection="1">
      <alignment horizontal="left"/>
    </xf>
    <xf numFmtId="0" fontId="21" fillId="5" borderId="19" xfId="0" applyFont="1" applyFill="1" applyBorder="1" applyAlignment="1" applyProtection="1">
      <alignment vertical="center"/>
    </xf>
    <xf numFmtId="0" fontId="21" fillId="5" borderId="20" xfId="0" applyFont="1" applyFill="1" applyBorder="1" applyAlignment="1" applyProtection="1">
      <alignment vertical="center"/>
    </xf>
    <xf numFmtId="0" fontId="21" fillId="5" borderId="20" xfId="0" applyFont="1" applyFill="1" applyBorder="1" applyAlignment="1" applyProtection="1">
      <alignment horizontal="left" vertical="center" wrapText="1"/>
    </xf>
    <xf numFmtId="0" fontId="19" fillId="5" borderId="20" xfId="0" applyFont="1" applyFill="1" applyBorder="1" applyAlignment="1" applyProtection="1"/>
    <xf numFmtId="0" fontId="23" fillId="5" borderId="70" xfId="0" applyFont="1" applyFill="1" applyBorder="1" applyAlignment="1" applyProtection="1">
      <alignment horizontal="center" vertical="center"/>
    </xf>
    <xf numFmtId="0" fontId="23" fillId="0" borderId="77" xfId="0" applyFont="1" applyFill="1" applyBorder="1" applyAlignment="1" applyProtection="1">
      <alignment horizontal="center" vertical="center"/>
    </xf>
    <xf numFmtId="0" fontId="21" fillId="5" borderId="34" xfId="0" applyFont="1" applyFill="1" applyBorder="1" applyAlignment="1" applyProtection="1">
      <alignment vertical="center"/>
    </xf>
    <xf numFmtId="0" fontId="21" fillId="5" borderId="65" xfId="0" applyFont="1" applyFill="1" applyBorder="1" applyAlignment="1" applyProtection="1">
      <alignment vertical="center"/>
    </xf>
    <xf numFmtId="0" fontId="21" fillId="5" borderId="65" xfId="0" applyFont="1" applyFill="1" applyBorder="1" applyAlignment="1" applyProtection="1">
      <alignment horizontal="left" vertical="center" wrapText="1"/>
    </xf>
    <xf numFmtId="0" fontId="21" fillId="5" borderId="1" xfId="0" applyFont="1" applyFill="1" applyBorder="1" applyAlignment="1" applyProtection="1">
      <alignment horizontal="left" vertical="center" wrapText="1"/>
    </xf>
    <xf numFmtId="0" fontId="19" fillId="5" borderId="1" xfId="0" applyFont="1" applyFill="1" applyBorder="1" applyAlignment="1" applyProtection="1"/>
    <xf numFmtId="0" fontId="21" fillId="0" borderId="77" xfId="0" applyFont="1" applyBorder="1" applyAlignment="1" applyProtection="1">
      <alignment horizontal="center" vertical="center"/>
    </xf>
    <xf numFmtId="4" fontId="19" fillId="0" borderId="71" xfId="0" applyNumberFormat="1" applyFont="1" applyFill="1" applyBorder="1" applyAlignment="1" applyProtection="1">
      <alignment vertical="center" wrapText="1"/>
    </xf>
    <xf numFmtId="0" fontId="23" fillId="0" borderId="1" xfId="0" applyFont="1" applyFill="1" applyBorder="1" applyAlignment="1" applyProtection="1">
      <alignment horizontal="center" vertical="center" wrapText="1"/>
    </xf>
    <xf numFmtId="0" fontId="44" fillId="0" borderId="77" xfId="0" applyFont="1" applyBorder="1" applyAlignment="1" applyProtection="1">
      <alignment horizontal="center" vertical="center" wrapText="1"/>
    </xf>
    <xf numFmtId="0" fontId="21" fillId="0" borderId="71" xfId="0" applyFont="1" applyFill="1" applyBorder="1" applyAlignment="1" applyProtection="1">
      <alignment vertical="center" wrapText="1"/>
    </xf>
    <xf numFmtId="0" fontId="21" fillId="5" borderId="56" xfId="0" applyFont="1" applyFill="1" applyBorder="1" applyAlignment="1" applyProtection="1"/>
    <xf numFmtId="0" fontId="12" fillId="0" borderId="1" xfId="0" applyFont="1" applyFill="1" applyBorder="1" applyAlignment="1" applyProtection="1">
      <alignment horizontal="center"/>
    </xf>
    <xf numFmtId="0" fontId="17" fillId="0" borderId="97" xfId="0" applyFont="1" applyBorder="1" applyAlignment="1" applyProtection="1">
      <alignment horizontal="center"/>
    </xf>
    <xf numFmtId="0" fontId="19" fillId="0" borderId="97" xfId="0" applyFont="1" applyFill="1" applyBorder="1" applyAlignment="1" applyProtection="1"/>
    <xf numFmtId="0" fontId="17" fillId="0" borderId="77" xfId="0" applyFont="1" applyBorder="1" applyAlignment="1" applyProtection="1">
      <alignment horizontal="center"/>
    </xf>
    <xf numFmtId="0" fontId="19" fillId="0" borderId="71" xfId="0" applyFont="1" applyFill="1" applyBorder="1" applyAlignment="1" applyProtection="1"/>
    <xf numFmtId="0" fontId="23" fillId="5" borderId="70" xfId="0" applyFont="1" applyFill="1" applyBorder="1" applyAlignment="1" applyProtection="1">
      <alignment horizontal="center" vertical="center" wrapText="1"/>
    </xf>
    <xf numFmtId="0" fontId="21" fillId="5" borderId="19" xfId="0" applyFont="1" applyFill="1" applyBorder="1" applyAlignment="1" applyProtection="1"/>
    <xf numFmtId="0" fontId="12" fillId="5" borderId="70" xfId="0" applyFont="1" applyFill="1" applyBorder="1" applyAlignment="1" applyProtection="1">
      <alignment horizontal="center"/>
    </xf>
    <xf numFmtId="0" fontId="21" fillId="0" borderId="20" xfId="0" applyFont="1" applyBorder="1" applyAlignment="1" applyProtection="1">
      <alignment horizontal="center" vertical="center" wrapText="1"/>
    </xf>
    <xf numFmtId="0" fontId="19" fillId="0" borderId="20" xfId="0" applyFont="1" applyBorder="1" applyAlignment="1" applyProtection="1"/>
    <xf numFmtId="2" fontId="23" fillId="0" borderId="70" xfId="0" applyNumberFormat="1" applyFont="1" applyBorder="1" applyAlignment="1" applyProtection="1">
      <alignment horizontal="center" vertical="center" wrapText="1"/>
    </xf>
    <xf numFmtId="2" fontId="23" fillId="0" borderId="1" xfId="0" applyNumberFormat="1" applyFont="1" applyFill="1" applyBorder="1" applyAlignment="1" applyProtection="1">
      <alignment horizontal="center" vertical="center" wrapText="1"/>
    </xf>
    <xf numFmtId="2" fontId="23" fillId="0" borderId="73" xfId="0" applyNumberFormat="1" applyFont="1" applyFill="1" applyBorder="1" applyAlignment="1" applyProtection="1">
      <alignment horizontal="left" vertical="center" wrapText="1"/>
      <protection locked="0"/>
    </xf>
    <xf numFmtId="2" fontId="23" fillId="0" borderId="1" xfId="0" applyNumberFormat="1" applyFont="1" applyFill="1" applyBorder="1" applyAlignment="1" applyProtection="1">
      <alignment horizontal="left" vertical="center" wrapText="1"/>
      <protection locked="0"/>
    </xf>
    <xf numFmtId="2" fontId="44" fillId="0" borderId="70" xfId="0" applyNumberFormat="1" applyFont="1" applyBorder="1" applyAlignment="1" applyProtection="1">
      <alignment horizontal="center" vertical="center" wrapText="1"/>
    </xf>
    <xf numFmtId="2" fontId="21" fillId="0" borderId="70" xfId="0" applyNumberFormat="1" applyFont="1" applyFill="1" applyBorder="1" applyAlignment="1" applyProtection="1">
      <alignment horizontal="center" vertical="center" wrapText="1"/>
    </xf>
    <xf numFmtId="2" fontId="23" fillId="0" borderId="70" xfId="0" applyNumberFormat="1" applyFont="1" applyBorder="1" applyAlignment="1" applyProtection="1">
      <alignment horizontal="center"/>
    </xf>
    <xf numFmtId="2" fontId="23" fillId="0" borderId="1" xfId="0" applyNumberFormat="1" applyFont="1" applyFill="1" applyBorder="1" applyAlignment="1" applyProtection="1">
      <alignment horizontal="center"/>
    </xf>
    <xf numFmtId="2" fontId="23" fillId="0" borderId="73" xfId="0" applyNumberFormat="1" applyFont="1" applyFill="1" applyBorder="1" applyAlignment="1" applyProtection="1">
      <alignment horizontal="left"/>
      <protection locked="0"/>
    </xf>
    <xf numFmtId="2" fontId="23" fillId="0" borderId="1" xfId="0" applyNumberFormat="1" applyFont="1" applyFill="1" applyBorder="1" applyAlignment="1" applyProtection="1">
      <alignment horizontal="left"/>
      <protection locked="0"/>
    </xf>
    <xf numFmtId="2" fontId="44" fillId="0" borderId="70" xfId="0" applyNumberFormat="1" applyFont="1" applyBorder="1" applyAlignment="1" applyProtection="1">
      <alignment horizontal="center"/>
    </xf>
    <xf numFmtId="2" fontId="21" fillId="0" borderId="70" xfId="0" applyNumberFormat="1" applyFont="1" applyFill="1" applyBorder="1" applyAlignment="1" applyProtection="1">
      <alignment horizontal="center"/>
    </xf>
    <xf numFmtId="2" fontId="23" fillId="0" borderId="77" xfId="0" applyNumberFormat="1" applyFont="1" applyFill="1" applyBorder="1" applyAlignment="1" applyProtection="1">
      <alignment horizontal="center"/>
    </xf>
    <xf numFmtId="2" fontId="23" fillId="0" borderId="75" xfId="0" applyNumberFormat="1" applyFont="1" applyFill="1" applyBorder="1" applyAlignment="1" applyProtection="1">
      <alignment horizontal="left"/>
      <protection locked="0"/>
    </xf>
    <xf numFmtId="0" fontId="12" fillId="6" borderId="5" xfId="0" applyFont="1" applyFill="1" applyBorder="1" applyAlignment="1" applyProtection="1">
      <alignment horizontal="center" vertical="top" wrapText="1"/>
      <protection locked="0"/>
    </xf>
    <xf numFmtId="0" fontId="12" fillId="6" borderId="6" xfId="0" applyFont="1" applyFill="1" applyBorder="1" applyAlignment="1" applyProtection="1">
      <alignment horizontal="center" vertical="top" wrapText="1"/>
      <protection locked="0"/>
    </xf>
    <xf numFmtId="0" fontId="12" fillId="6" borderId="62" xfId="0" applyFont="1" applyFill="1" applyBorder="1" applyAlignment="1" applyProtection="1">
      <alignment horizontal="center" vertical="top" wrapText="1"/>
      <protection locked="0"/>
    </xf>
    <xf numFmtId="14" fontId="12" fillId="6" borderId="5" xfId="0" applyNumberFormat="1" applyFont="1" applyFill="1" applyBorder="1" applyAlignment="1" applyProtection="1">
      <alignment horizontal="center" vertical="top" wrapText="1"/>
      <protection locked="0"/>
    </xf>
    <xf numFmtId="0" fontId="19" fillId="0" borderId="48" xfId="0" applyFont="1" applyFill="1" applyBorder="1" applyAlignment="1" applyProtection="1">
      <alignment horizontal="center" vertical="top" wrapText="1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21" fillId="0" borderId="1" xfId="0" applyFont="1" applyFill="1" applyBorder="1" applyAlignment="1" applyProtection="1">
      <alignment horizontal="center" vertical="center"/>
    </xf>
    <xf numFmtId="0" fontId="21" fillId="0" borderId="1" xfId="0" applyFont="1" applyBorder="1" applyAlignment="1" applyProtection="1">
      <alignment horizontal="center"/>
    </xf>
    <xf numFmtId="0" fontId="21" fillId="0" borderId="1" xfId="0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/>
    </xf>
    <xf numFmtId="0" fontId="12" fillId="0" borderId="1" xfId="0" applyFont="1" applyBorder="1" applyAlignment="1" applyProtection="1">
      <alignment horizontal="center"/>
    </xf>
    <xf numFmtId="0" fontId="19" fillId="0" borderId="1" xfId="0" applyFont="1" applyFill="1" applyBorder="1" applyAlignment="1" applyProtection="1">
      <alignment horizontal="center"/>
    </xf>
    <xf numFmtId="0" fontId="19" fillId="0" borderId="40" xfId="0" applyFont="1" applyBorder="1" applyAlignment="1" applyProtection="1">
      <alignment vertical="top"/>
    </xf>
    <xf numFmtId="0" fontId="19" fillId="0" borderId="64" xfId="0" applyFont="1" applyBorder="1" applyAlignment="1" applyProtection="1">
      <alignment vertical="top"/>
    </xf>
    <xf numFmtId="0" fontId="19" fillId="0" borderId="60" xfId="0" applyFont="1" applyBorder="1" applyAlignment="1" applyProtection="1">
      <alignment vertical="top"/>
    </xf>
    <xf numFmtId="0" fontId="19" fillId="0" borderId="41" xfId="0" applyFont="1" applyBorder="1" applyAlignment="1" applyProtection="1">
      <alignment vertical="top"/>
    </xf>
    <xf numFmtId="0" fontId="19" fillId="0" borderId="67" xfId="0" applyFont="1" applyBorder="1" applyAlignment="1" applyProtection="1">
      <alignment vertical="top"/>
    </xf>
    <xf numFmtId="0" fontId="19" fillId="0" borderId="58" xfId="0" applyFont="1" applyFill="1" applyBorder="1" applyAlignment="1" applyProtection="1">
      <alignment horizontal="center"/>
    </xf>
    <xf numFmtId="0" fontId="23" fillId="0" borderId="70" xfId="0" applyFont="1" applyBorder="1" applyAlignment="1" applyProtection="1">
      <alignment horizontal="center" vertical="center" wrapText="1"/>
    </xf>
    <xf numFmtId="0" fontId="21" fillId="0" borderId="1" xfId="0" applyFont="1" applyBorder="1" applyAlignment="1" applyProtection="1">
      <alignment horizontal="center" vertical="center" wrapText="1"/>
    </xf>
    <xf numFmtId="2" fontId="23" fillId="0" borderId="1" xfId="0" applyNumberFormat="1" applyFont="1" applyBorder="1" applyAlignment="1" applyProtection="1"/>
    <xf numFmtId="2" fontId="23" fillId="0" borderId="1" xfId="0" applyNumberFormat="1" applyFont="1" applyFill="1" applyBorder="1" applyAlignment="1" applyProtection="1"/>
    <xf numFmtId="2" fontId="21" fillId="0" borderId="1" xfId="0" applyNumberFormat="1" applyFont="1" applyFill="1" applyBorder="1" applyAlignment="1" applyProtection="1"/>
    <xf numFmtId="0" fontId="21" fillId="0" borderId="1" xfId="0" applyFont="1" applyBorder="1" applyAlignment="1" applyProtection="1"/>
    <xf numFmtId="1" fontId="23" fillId="0" borderId="74" xfId="0" applyNumberFormat="1" applyFont="1" applyBorder="1" applyAlignment="1" applyProtection="1">
      <alignment horizontal="center"/>
    </xf>
    <xf numFmtId="1" fontId="23" fillId="0" borderId="1" xfId="0" applyNumberFormat="1" applyFont="1" applyFill="1" applyBorder="1" applyAlignment="1" applyProtection="1">
      <alignment horizontal="center"/>
    </xf>
    <xf numFmtId="1" fontId="23" fillId="0" borderId="73" xfId="0" applyNumberFormat="1" applyFont="1" applyBorder="1" applyAlignment="1" applyProtection="1">
      <alignment horizontal="center"/>
    </xf>
    <xf numFmtId="1" fontId="23" fillId="0" borderId="75" xfId="0" applyNumberFormat="1" applyFont="1" applyBorder="1" applyAlignment="1" applyProtection="1">
      <alignment horizontal="center"/>
    </xf>
    <xf numFmtId="0" fontId="19" fillId="0" borderId="5" xfId="0" applyFont="1" applyFill="1" applyBorder="1" applyAlignment="1" applyProtection="1">
      <alignment vertical="center" wrapText="1"/>
    </xf>
    <xf numFmtId="0" fontId="19" fillId="0" borderId="7" xfId="0" applyFont="1" applyFill="1" applyBorder="1" applyAlignment="1" applyProtection="1">
      <alignment horizontal="center" vertical="center" wrapText="1"/>
    </xf>
    <xf numFmtId="0" fontId="19" fillId="0" borderId="7" xfId="0" applyFont="1" applyFill="1" applyBorder="1" applyAlignment="1" applyProtection="1">
      <alignment vertical="center"/>
    </xf>
    <xf numFmtId="0" fontId="19" fillId="0" borderId="7" xfId="0" applyFont="1" applyFill="1" applyBorder="1" applyAlignment="1" applyProtection="1">
      <alignment vertical="center" wrapText="1"/>
    </xf>
    <xf numFmtId="0" fontId="19" fillId="0" borderId="5" xfId="0" applyFont="1" applyFill="1" applyBorder="1" applyAlignment="1" applyProtection="1">
      <alignment vertical="center"/>
    </xf>
    <xf numFmtId="0" fontId="21" fillId="0" borderId="1" xfId="0" applyFont="1" applyFill="1" applyBorder="1" applyAlignment="1" applyProtection="1">
      <alignment horizontal="center"/>
    </xf>
    <xf numFmtId="0" fontId="19" fillId="0" borderId="5" xfId="0" applyFont="1" applyFill="1" applyBorder="1" applyAlignment="1" applyProtection="1"/>
    <xf numFmtId="0" fontId="19" fillId="0" borderId="7" xfId="0" applyFont="1" applyFill="1" applyBorder="1" applyAlignment="1" applyProtection="1"/>
    <xf numFmtId="0" fontId="21" fillId="0" borderId="1" xfId="0" applyFont="1" applyFill="1" applyBorder="1" applyAlignment="1" applyProtection="1">
      <alignment horizontal="center"/>
      <protection locked="0"/>
    </xf>
    <xf numFmtId="0" fontId="23" fillId="0" borderId="1" xfId="0" applyFont="1" applyFill="1" applyBorder="1" applyAlignment="1" applyProtection="1">
      <alignment horizontal="center"/>
      <protection locked="0"/>
    </xf>
    <xf numFmtId="0" fontId="12" fillId="0" borderId="1" xfId="0" applyFont="1" applyBorder="1" applyAlignment="1" applyProtection="1"/>
    <xf numFmtId="0" fontId="12" fillId="0" borderId="1" xfId="0" applyFont="1" applyFill="1" applyBorder="1" applyAlignment="1" applyProtection="1"/>
    <xf numFmtId="0" fontId="19" fillId="0" borderId="1" xfId="0" applyFont="1" applyFill="1" applyBorder="1" applyAlignment="1" applyProtection="1"/>
    <xf numFmtId="0" fontId="19" fillId="0" borderId="65" xfId="0" applyFont="1" applyBorder="1" applyAlignment="1" applyProtection="1"/>
    <xf numFmtId="0" fontId="19" fillId="0" borderId="54" xfId="0" applyFont="1" applyBorder="1" applyAlignment="1" applyProtection="1"/>
    <xf numFmtId="0" fontId="19" fillId="0" borderId="53" xfId="0" applyFont="1" applyBorder="1" applyAlignment="1" applyProtection="1"/>
    <xf numFmtId="0" fontId="21" fillId="0" borderId="53" xfId="0" applyFont="1" applyBorder="1" applyAlignment="1" applyProtection="1">
      <alignment vertical="top"/>
    </xf>
    <xf numFmtId="0" fontId="23" fillId="0" borderId="53" xfId="0" applyFont="1" applyBorder="1" applyAlignment="1" applyProtection="1">
      <alignment vertical="top"/>
    </xf>
    <xf numFmtId="0" fontId="12" fillId="0" borderId="55" xfId="0" applyFont="1" applyBorder="1" applyAlignment="1" applyProtection="1">
      <alignment horizontal="center"/>
    </xf>
    <xf numFmtId="0" fontId="12" fillId="0" borderId="53" xfId="0" applyFont="1" applyBorder="1" applyAlignment="1" applyProtection="1">
      <alignment horizontal="center"/>
    </xf>
    <xf numFmtId="0" fontId="19" fillId="0" borderId="55" xfId="0" applyFont="1" applyFill="1" applyBorder="1" applyAlignment="1" applyProtection="1">
      <alignment horizontal="center"/>
    </xf>
    <xf numFmtId="165" fontId="12" fillId="6" borderId="25" xfId="0" applyNumberFormat="1" applyFont="1" applyFill="1" applyBorder="1" applyAlignment="1" applyProtection="1">
      <alignment horizontal="center" vertical="top" wrapText="1"/>
      <protection locked="0"/>
    </xf>
    <xf numFmtId="0" fontId="4" fillId="0" borderId="30" xfId="0" applyFont="1" applyBorder="1" applyAlignment="1">
      <alignment horizontal="center" vertical="center"/>
    </xf>
    <xf numFmtId="2" fontId="10" fillId="3" borderId="9" xfId="0" applyNumberFormat="1" applyFont="1" applyFill="1" applyBorder="1" applyAlignment="1" applyProtection="1">
      <alignment horizontal="center" vertical="top"/>
    </xf>
    <xf numFmtId="0" fontId="12" fillId="6" borderId="2" xfId="0" applyNumberFormat="1" applyFont="1" applyFill="1" applyBorder="1" applyAlignment="1" applyProtection="1">
      <alignment horizontal="left" vertical="top" wrapText="1"/>
      <protection locked="0"/>
    </xf>
    <xf numFmtId="0" fontId="21" fillId="0" borderId="9" xfId="0" applyFont="1" applyFill="1" applyBorder="1" applyAlignment="1" applyProtection="1">
      <alignment horizontal="left" vertical="top" wrapText="1"/>
    </xf>
    <xf numFmtId="165" fontId="19" fillId="0" borderId="9" xfId="0" applyNumberFormat="1" applyFont="1" applyFill="1" applyBorder="1" applyAlignment="1" applyProtection="1">
      <alignment horizontal="center" vertical="top" wrapText="1"/>
    </xf>
    <xf numFmtId="2" fontId="10" fillId="0" borderId="9" xfId="0" applyNumberFormat="1" applyFont="1" applyFill="1" applyBorder="1" applyAlignment="1" applyProtection="1">
      <alignment horizontal="center" vertical="center"/>
    </xf>
    <xf numFmtId="0" fontId="23" fillId="0" borderId="45" xfId="0" applyFont="1" applyBorder="1" applyAlignment="1" applyProtection="1">
      <alignment vertical="top"/>
      <protection locked="0"/>
    </xf>
    <xf numFmtId="0" fontId="19" fillId="0" borderId="1" xfId="0" applyFont="1" applyBorder="1" applyAlignment="1" applyProtection="1">
      <protection locked="0"/>
    </xf>
    <xf numFmtId="0" fontId="12" fillId="0" borderId="1" xfId="0" applyFont="1" applyBorder="1" applyAlignment="1" applyProtection="1">
      <alignment vertical="top"/>
      <protection locked="0"/>
    </xf>
    <xf numFmtId="0" fontId="21" fillId="0" borderId="45" xfId="0" applyFont="1" applyBorder="1" applyAlignment="1" applyProtection="1">
      <alignment horizontal="left"/>
      <protection locked="0"/>
    </xf>
    <xf numFmtId="0" fontId="19" fillId="0" borderId="1" xfId="0" applyFont="1" applyBorder="1" applyAlignment="1" applyProtection="1">
      <alignment horizontal="center"/>
      <protection locked="0"/>
    </xf>
    <xf numFmtId="0" fontId="12" fillId="0" borderId="46" xfId="0" applyFont="1" applyBorder="1" applyAlignment="1" applyProtection="1">
      <alignment horizontal="center"/>
      <protection locked="0"/>
    </xf>
    <xf numFmtId="0" fontId="12" fillId="0" borderId="1" xfId="0" applyFont="1" applyFill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9" fillId="0" borderId="46" xfId="0" applyFont="1" applyFill="1" applyBorder="1" applyAlignment="1" applyProtection="1">
      <alignment horizontal="center"/>
      <protection locked="0"/>
    </xf>
    <xf numFmtId="0" fontId="12" fillId="0" borderId="45" xfId="0" applyFont="1" applyBorder="1" applyAlignment="1" applyProtection="1">
      <alignment vertical="top"/>
      <protection locked="0"/>
    </xf>
    <xf numFmtId="0" fontId="21" fillId="0" borderId="1" xfId="0" applyFont="1" applyBorder="1" applyAlignment="1" applyProtection="1">
      <alignment vertical="top"/>
      <protection locked="0"/>
    </xf>
    <xf numFmtId="0" fontId="19" fillId="0" borderId="45" xfId="0" applyFont="1" applyBorder="1" applyAlignment="1" applyProtection="1">
      <alignment horizontal="center"/>
      <protection locked="0"/>
    </xf>
    <xf numFmtId="0" fontId="19" fillId="0" borderId="45" xfId="0" applyFont="1" applyBorder="1" applyAlignment="1" applyProtection="1">
      <protection locked="0"/>
    </xf>
    <xf numFmtId="0" fontId="19" fillId="0" borderId="62" xfId="0" applyFont="1" applyFill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0" fontId="19" fillId="0" borderId="1" xfId="0" applyFont="1" applyFill="1" applyBorder="1" applyAlignment="1" applyProtection="1">
      <protection locked="0"/>
    </xf>
    <xf numFmtId="0" fontId="21" fillId="0" borderId="45" xfId="0" applyFont="1" applyFill="1" applyBorder="1" applyAlignment="1" applyProtection="1">
      <protection locked="0"/>
    </xf>
    <xf numFmtId="0" fontId="12" fillId="0" borderId="46" xfId="0" applyFont="1" applyFill="1" applyBorder="1" applyAlignment="1" applyProtection="1">
      <alignment horizontal="center"/>
      <protection locked="0"/>
    </xf>
    <xf numFmtId="0" fontId="19" fillId="0" borderId="52" xfId="0" applyFont="1" applyBorder="1" applyAlignment="1" applyProtection="1">
      <protection locked="0"/>
    </xf>
    <xf numFmtId="0" fontId="19" fillId="0" borderId="1" xfId="0" applyFont="1" applyFill="1" applyBorder="1" applyAlignment="1" applyProtection="1">
      <alignment horizontal="center"/>
      <protection locked="0"/>
    </xf>
    <xf numFmtId="0" fontId="19" fillId="0" borderId="63" xfId="0" applyFont="1" applyBorder="1" applyAlignment="1" applyProtection="1">
      <protection locked="0"/>
    </xf>
    <xf numFmtId="0" fontId="19" fillId="0" borderId="52" xfId="0" applyFont="1" applyFill="1" applyBorder="1" applyAlignment="1" applyProtection="1">
      <alignment horizontal="center"/>
      <protection locked="0"/>
    </xf>
    <xf numFmtId="0" fontId="12" fillId="0" borderId="52" xfId="0" applyFont="1" applyFill="1" applyBorder="1" applyAlignment="1" applyProtection="1">
      <alignment horizontal="center"/>
      <protection locked="0"/>
    </xf>
    <xf numFmtId="0" fontId="19" fillId="0" borderId="62" xfId="0" applyFont="1" applyBorder="1" applyAlignment="1" applyProtection="1">
      <protection locked="0"/>
    </xf>
    <xf numFmtId="0" fontId="23" fillId="0" borderId="46" xfId="0" applyFont="1" applyBorder="1" applyAlignment="1" applyProtection="1">
      <alignment vertical="top"/>
      <protection locked="0"/>
    </xf>
    <xf numFmtId="0" fontId="19" fillId="0" borderId="46" xfId="0" applyFont="1" applyBorder="1" applyAlignment="1" applyProtection="1">
      <protection locked="0"/>
    </xf>
    <xf numFmtId="0" fontId="19" fillId="0" borderId="52" xfId="0" applyFont="1" applyFill="1" applyBorder="1" applyAlignment="1" applyProtection="1">
      <protection locked="0"/>
    </xf>
    <xf numFmtId="0" fontId="12" fillId="0" borderId="62" xfId="0" applyFont="1" applyFill="1" applyBorder="1" applyAlignment="1" applyProtection="1">
      <alignment horizontal="center"/>
      <protection locked="0"/>
    </xf>
    <xf numFmtId="0" fontId="12" fillId="0" borderId="63" xfId="0" applyFont="1" applyBorder="1" applyAlignment="1" applyProtection="1">
      <alignment vertical="center"/>
      <protection locked="0"/>
    </xf>
    <xf numFmtId="14" fontId="23" fillId="6" borderId="30" xfId="0" applyNumberFormat="1" applyFont="1" applyFill="1" applyBorder="1" applyAlignment="1" applyProtection="1">
      <alignment horizontal="center" vertical="top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37" fillId="0" borderId="1" xfId="0" applyFont="1" applyBorder="1" applyAlignment="1">
      <alignment horizontal="left" vertical="top" wrapText="1"/>
    </xf>
    <xf numFmtId="0" fontId="45" fillId="0" borderId="1" xfId="0" applyFont="1" applyBorder="1" applyAlignment="1" applyProtection="1">
      <alignment horizontal="left" vertical="top" wrapText="1"/>
    </xf>
    <xf numFmtId="0" fontId="45" fillId="0" borderId="1" xfId="0" applyFont="1" applyBorder="1" applyAlignment="1" applyProtection="1">
      <alignment horizontal="left" vertical="top"/>
    </xf>
    <xf numFmtId="17" fontId="1" fillId="0" borderId="5" xfId="0" applyNumberFormat="1" applyFont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7" xfId="0" applyFont="1" applyBorder="1" applyAlignment="1" applyProtection="1">
      <alignment horizontal="left" wrapText="1"/>
      <protection locked="0"/>
    </xf>
    <xf numFmtId="0" fontId="3" fillId="0" borderId="6" xfId="0" applyFont="1" applyBorder="1" applyAlignment="1" applyProtection="1">
      <alignment horizontal="left" wrapText="1"/>
      <protection locked="0"/>
    </xf>
    <xf numFmtId="0" fontId="25" fillId="0" borderId="5" xfId="0" applyFont="1" applyBorder="1" applyAlignment="1" applyProtection="1">
      <alignment horizontal="center"/>
    </xf>
    <xf numFmtId="0" fontId="25" fillId="0" borderId="7" xfId="0" applyFont="1" applyBorder="1" applyAlignment="1" applyProtection="1">
      <alignment horizontal="center"/>
    </xf>
    <xf numFmtId="0" fontId="25" fillId="0" borderId="6" xfId="0" applyFont="1" applyBorder="1" applyAlignment="1" applyProtection="1">
      <alignment horizontal="center"/>
    </xf>
    <xf numFmtId="0" fontId="1" fillId="0" borderId="7" xfId="0" applyFont="1" applyBorder="1" applyAlignment="1">
      <alignment horizontal="center"/>
    </xf>
    <xf numFmtId="0" fontId="25" fillId="0" borderId="5" xfId="0" applyFont="1" applyBorder="1" applyAlignment="1" applyProtection="1">
      <alignment horizontal="left"/>
      <protection locked="0"/>
    </xf>
    <xf numFmtId="0" fontId="25" fillId="0" borderId="7" xfId="0" applyFont="1" applyBorder="1" applyAlignment="1" applyProtection="1">
      <alignment horizontal="left"/>
      <protection locked="0"/>
    </xf>
    <xf numFmtId="0" fontId="25" fillId="0" borderId="6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 vertical="center"/>
    </xf>
    <xf numFmtId="0" fontId="1" fillId="0" borderId="52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 applyProtection="1">
      <alignment horizontal="left" wrapText="1"/>
      <protection locked="0"/>
    </xf>
    <xf numFmtId="0" fontId="25" fillId="0" borderId="5" xfId="0" applyFont="1" applyBorder="1" applyAlignment="1" applyProtection="1">
      <alignment horizontal="left" wrapText="1"/>
      <protection locked="0"/>
    </xf>
    <xf numFmtId="0" fontId="25" fillId="0" borderId="7" xfId="0" applyFont="1" applyBorder="1" applyAlignment="1" applyProtection="1">
      <alignment horizontal="left" wrapText="1"/>
      <protection locked="0"/>
    </xf>
    <xf numFmtId="0" fontId="25" fillId="0" borderId="6" xfId="0" applyFont="1" applyBorder="1" applyAlignment="1" applyProtection="1">
      <alignment horizontal="left" wrapText="1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19" fillId="0" borderId="43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2" fontId="12" fillId="6" borderId="42" xfId="0" applyNumberFormat="1" applyFont="1" applyFill="1" applyBorder="1" applyAlignment="1" applyProtection="1">
      <alignment horizontal="center" vertical="center" wrapText="1"/>
      <protection locked="0"/>
    </xf>
    <xf numFmtId="2" fontId="12" fillId="6" borderId="69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2" fontId="41" fillId="3" borderId="68" xfId="0" applyNumberFormat="1" applyFont="1" applyFill="1" applyBorder="1" applyAlignment="1">
      <alignment horizontal="center" vertical="center" wrapText="1"/>
    </xf>
    <xf numFmtId="2" fontId="41" fillId="3" borderId="51" xfId="0" applyNumberFormat="1" applyFont="1" applyFill="1" applyBorder="1" applyAlignment="1">
      <alignment horizontal="center" vertical="center" wrapText="1"/>
    </xf>
    <xf numFmtId="0" fontId="21" fillId="0" borderId="20" xfId="0" applyFont="1" applyBorder="1" applyAlignment="1">
      <alignment horizontal="left" vertical="center"/>
    </xf>
    <xf numFmtId="0" fontId="21" fillId="0" borderId="21" xfId="0" applyFont="1" applyBorder="1" applyAlignment="1">
      <alignment horizontal="left" vertical="center"/>
    </xf>
    <xf numFmtId="0" fontId="21" fillId="3" borderId="34" xfId="0" applyFont="1" applyFill="1" applyBorder="1" applyAlignment="1">
      <alignment horizontal="center" vertical="center" wrapText="1"/>
    </xf>
    <xf numFmtId="0" fontId="21" fillId="3" borderId="31" xfId="0" applyFont="1" applyFill="1" applyBorder="1" applyAlignment="1">
      <alignment horizontal="center" vertical="center" wrapText="1"/>
    </xf>
    <xf numFmtId="0" fontId="21" fillId="3" borderId="35" xfId="0" applyFont="1" applyFill="1" applyBorder="1" applyAlignment="1">
      <alignment horizontal="center" vertical="center" wrapText="1"/>
    </xf>
    <xf numFmtId="0" fontId="21" fillId="3" borderId="32" xfId="0" applyFont="1" applyFill="1" applyBorder="1" applyAlignment="1">
      <alignment horizontal="center" vertical="center" wrapText="1"/>
    </xf>
    <xf numFmtId="0" fontId="19" fillId="3" borderId="34" xfId="0" applyFont="1" applyFill="1" applyBorder="1" applyAlignment="1">
      <alignment horizontal="center" vertical="center" wrapText="1"/>
    </xf>
    <xf numFmtId="0" fontId="19" fillId="3" borderId="31" xfId="0" applyFont="1" applyFill="1" applyBorder="1" applyAlignment="1">
      <alignment horizontal="center" vertical="center" wrapText="1"/>
    </xf>
    <xf numFmtId="0" fontId="19" fillId="3" borderId="35" xfId="0" applyFont="1" applyFill="1" applyBorder="1" applyAlignment="1">
      <alignment horizontal="center" vertical="center" wrapText="1"/>
    </xf>
    <xf numFmtId="0" fontId="19" fillId="3" borderId="32" xfId="0" applyFont="1" applyFill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 wrapText="1"/>
    </xf>
    <xf numFmtId="0" fontId="21" fillId="3" borderId="20" xfId="0" applyFont="1" applyFill="1" applyBorder="1" applyAlignment="1">
      <alignment horizontal="center" vertical="center" wrapText="1"/>
    </xf>
    <xf numFmtId="0" fontId="21" fillId="3" borderId="21" xfId="0" applyFont="1" applyFill="1" applyBorder="1" applyAlignment="1">
      <alignment horizontal="center" vertical="center" wrapText="1"/>
    </xf>
    <xf numFmtId="0" fontId="19" fillId="0" borderId="64" xfId="0" applyFont="1" applyBorder="1" applyAlignment="1">
      <alignment horizontal="left" vertical="center" wrapText="1"/>
    </xf>
    <xf numFmtId="2" fontId="12" fillId="6" borderId="41" xfId="0" applyNumberFormat="1" applyFont="1" applyFill="1" applyBorder="1" applyAlignment="1" applyProtection="1">
      <alignment horizontal="center" vertical="center" wrapText="1"/>
      <protection locked="0"/>
    </xf>
    <xf numFmtId="2" fontId="12" fillId="6" borderId="67" xfId="0" applyNumberFormat="1" applyFont="1" applyFill="1" applyBorder="1" applyAlignment="1" applyProtection="1">
      <alignment horizontal="center" vertical="center" wrapText="1"/>
      <protection locked="0"/>
    </xf>
    <xf numFmtId="2" fontId="12" fillId="6" borderId="40" xfId="0" applyNumberFormat="1" applyFont="1" applyFill="1" applyBorder="1" applyAlignment="1" applyProtection="1">
      <alignment horizontal="center" vertical="center" wrapText="1"/>
      <protection locked="0"/>
    </xf>
    <xf numFmtId="2" fontId="12" fillId="6" borderId="60" xfId="0" applyNumberFormat="1" applyFont="1" applyFill="1" applyBorder="1" applyAlignment="1" applyProtection="1">
      <alignment horizontal="center" vertical="center" wrapText="1"/>
      <protection locked="0"/>
    </xf>
    <xf numFmtId="0" fontId="23" fillId="4" borderId="19" xfId="0" applyFont="1" applyFill="1" applyBorder="1" applyAlignment="1" applyProtection="1">
      <alignment horizontal="center" vertical="center" wrapText="1"/>
      <protection locked="0"/>
    </xf>
    <xf numFmtId="0" fontId="23" fillId="4" borderId="21" xfId="0" applyFont="1" applyFill="1" applyBorder="1" applyAlignment="1" applyProtection="1">
      <alignment horizontal="center" vertical="center" wrapText="1"/>
      <protection locked="0"/>
    </xf>
    <xf numFmtId="0" fontId="19" fillId="6" borderId="19" xfId="0" applyFont="1" applyFill="1" applyBorder="1" applyAlignment="1" applyProtection="1">
      <alignment horizontal="center" vertical="center" wrapText="1"/>
      <protection locked="0"/>
    </xf>
    <xf numFmtId="0" fontId="19" fillId="6" borderId="21" xfId="0" applyFont="1" applyFill="1" applyBorder="1" applyAlignment="1" applyProtection="1">
      <alignment horizontal="center" vertical="center" wrapText="1"/>
      <protection locked="0"/>
    </xf>
    <xf numFmtId="0" fontId="28" fillId="0" borderId="5" xfId="0" applyFont="1" applyBorder="1" applyAlignment="1">
      <alignment horizontal="left" vertical="center"/>
    </xf>
    <xf numFmtId="0" fontId="28" fillId="0" borderId="7" xfId="0" applyFont="1" applyBorder="1" applyAlignment="1">
      <alignment horizontal="left" vertical="center"/>
    </xf>
    <xf numFmtId="0" fontId="28" fillId="0" borderId="6" xfId="0" applyFont="1" applyBorder="1" applyAlignment="1">
      <alignment horizontal="left" vertical="center"/>
    </xf>
    <xf numFmtId="0" fontId="4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21" fillId="0" borderId="65" xfId="0" applyFont="1" applyBorder="1" applyAlignment="1">
      <alignment horizontal="left" vertical="center" wrapText="1"/>
    </xf>
    <xf numFmtId="0" fontId="21" fillId="0" borderId="66" xfId="0" applyFont="1" applyBorder="1" applyAlignment="1">
      <alignment horizontal="left" vertical="center" wrapText="1"/>
    </xf>
    <xf numFmtId="0" fontId="21" fillId="0" borderId="57" xfId="0" applyFont="1" applyBorder="1" applyAlignment="1">
      <alignment horizontal="left" vertical="center" wrapText="1"/>
    </xf>
    <xf numFmtId="0" fontId="21" fillId="0" borderId="58" xfId="0" applyFont="1" applyBorder="1" applyAlignment="1">
      <alignment horizontal="left" vertical="center" wrapText="1"/>
    </xf>
    <xf numFmtId="0" fontId="23" fillId="4" borderId="35" xfId="0" applyFont="1" applyFill="1" applyBorder="1" applyAlignment="1" applyProtection="1">
      <alignment horizontal="center" vertical="center" wrapText="1"/>
      <protection locked="0"/>
    </xf>
    <xf numFmtId="0" fontId="23" fillId="4" borderId="58" xfId="0" applyFont="1" applyFill="1" applyBorder="1" applyAlignment="1" applyProtection="1">
      <alignment horizontal="center" vertical="center" wrapText="1"/>
      <protection locked="0"/>
    </xf>
    <xf numFmtId="0" fontId="19" fillId="6" borderId="35" xfId="0" applyFont="1" applyFill="1" applyBorder="1" applyAlignment="1" applyProtection="1">
      <alignment horizontal="center" vertical="center" wrapText="1"/>
      <protection locked="0"/>
    </xf>
    <xf numFmtId="0" fontId="19" fillId="6" borderId="58" xfId="0" applyFont="1" applyFill="1" applyBorder="1" applyAlignment="1" applyProtection="1">
      <alignment horizontal="center" vertical="center" wrapText="1"/>
      <protection locked="0"/>
    </xf>
    <xf numFmtId="0" fontId="19" fillId="0" borderId="65" xfId="0" applyFont="1" applyFill="1" applyBorder="1" applyAlignment="1">
      <alignment horizontal="center" vertical="center" wrapText="1"/>
    </xf>
    <xf numFmtId="0" fontId="19" fillId="0" borderId="66" xfId="0" applyFont="1" applyFill="1" applyBorder="1" applyAlignment="1">
      <alignment horizontal="center" vertical="center" wrapText="1"/>
    </xf>
    <xf numFmtId="0" fontId="19" fillId="0" borderId="57" xfId="0" applyFont="1" applyFill="1" applyBorder="1" applyAlignment="1">
      <alignment horizontal="center" vertical="center" wrapText="1"/>
    </xf>
    <xf numFmtId="0" fontId="19" fillId="0" borderId="58" xfId="0" applyFont="1" applyFill="1" applyBorder="1" applyAlignment="1">
      <alignment horizontal="center" vertical="center" wrapText="1"/>
    </xf>
    <xf numFmtId="0" fontId="19" fillId="0" borderId="34" xfId="0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 wrapText="1"/>
    </xf>
    <xf numFmtId="2" fontId="32" fillId="0" borderId="1" xfId="0" applyNumberFormat="1" applyFont="1" applyBorder="1" applyAlignment="1">
      <alignment horizontal="center" vertical="center" wrapText="1"/>
    </xf>
    <xf numFmtId="2" fontId="32" fillId="0" borderId="1" xfId="0" applyNumberFormat="1" applyFont="1" applyBorder="1" applyAlignment="1" applyProtection="1">
      <alignment horizontal="center" vertical="center" wrapText="1"/>
    </xf>
    <xf numFmtId="2" fontId="41" fillId="3" borderId="66" xfId="0" applyNumberFormat="1" applyFont="1" applyFill="1" applyBorder="1" applyAlignment="1">
      <alignment horizontal="center" vertical="center" wrapText="1"/>
    </xf>
    <xf numFmtId="2" fontId="41" fillId="3" borderId="58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52" xfId="0" applyFont="1" applyFill="1" applyBorder="1" applyAlignment="1">
      <alignment horizontal="center" vertical="center" wrapText="1"/>
    </xf>
    <xf numFmtId="43" fontId="33" fillId="0" borderId="92" xfId="2" applyFont="1" applyBorder="1" applyAlignment="1" applyProtection="1">
      <alignment horizontal="left" vertical="top" wrapText="1"/>
    </xf>
    <xf numFmtId="43" fontId="33" fillId="0" borderId="96" xfId="2" applyFont="1" applyBorder="1" applyAlignment="1" applyProtection="1">
      <alignment horizontal="left" vertical="top" wrapText="1"/>
    </xf>
    <xf numFmtId="0" fontId="12" fillId="0" borderId="11" xfId="0" applyFont="1" applyFill="1" applyBorder="1" applyAlignment="1" applyProtection="1">
      <alignment horizontal="center" vertical="center" wrapText="1"/>
    </xf>
    <xf numFmtId="0" fontId="12" fillId="0" borderId="48" xfId="0" applyFont="1" applyFill="1" applyBorder="1" applyAlignment="1" applyProtection="1">
      <alignment horizontal="center" vertical="center" wrapText="1"/>
    </xf>
    <xf numFmtId="0" fontId="12" fillId="6" borderId="63" xfId="0" applyFont="1" applyFill="1" applyBorder="1" applyAlignment="1" applyProtection="1">
      <alignment horizontal="center" vertical="top" wrapText="1"/>
      <protection locked="0"/>
    </xf>
    <xf numFmtId="0" fontId="12" fillId="6" borderId="62" xfId="0" applyFont="1" applyFill="1" applyBorder="1" applyAlignment="1" applyProtection="1">
      <alignment horizontal="center" vertical="top" wrapText="1"/>
      <protection locked="0"/>
    </xf>
    <xf numFmtId="0" fontId="12" fillId="6" borderId="5" xfId="0" applyFont="1" applyFill="1" applyBorder="1" applyAlignment="1" applyProtection="1">
      <alignment horizontal="center" vertical="top" wrapText="1"/>
      <protection locked="0"/>
    </xf>
    <xf numFmtId="0" fontId="12" fillId="6" borderId="6" xfId="0" applyFont="1" applyFill="1" applyBorder="1" applyAlignment="1" applyProtection="1">
      <alignment horizontal="center" vertical="top" wrapText="1"/>
      <protection locked="0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21" xfId="0" applyFont="1" applyBorder="1" applyAlignment="1" applyProtection="1">
      <alignment horizontal="center" vertical="center" wrapText="1"/>
    </xf>
    <xf numFmtId="43" fontId="33" fillId="0" borderId="85" xfId="2" applyFont="1" applyBorder="1" applyAlignment="1" applyProtection="1">
      <alignment horizontal="left" vertical="top" wrapText="1"/>
    </xf>
    <xf numFmtId="43" fontId="33" fillId="0" borderId="94" xfId="2" applyFont="1" applyBorder="1" applyAlignment="1" applyProtection="1">
      <alignment horizontal="left" vertical="top" wrapText="1"/>
    </xf>
    <xf numFmtId="43" fontId="33" fillId="0" borderId="88" xfId="2" applyFont="1" applyBorder="1" applyAlignment="1" applyProtection="1">
      <alignment horizontal="left" vertical="top" wrapText="1"/>
    </xf>
    <xf numFmtId="43" fontId="33" fillId="0" borderId="95" xfId="2" applyFont="1" applyBorder="1" applyAlignment="1" applyProtection="1">
      <alignment horizontal="left" vertical="top" wrapText="1"/>
    </xf>
    <xf numFmtId="2" fontId="12" fillId="6" borderId="5" xfId="0" applyNumberFormat="1" applyFont="1" applyFill="1" applyBorder="1" applyAlignment="1" applyProtection="1">
      <alignment horizontal="center" vertical="top" wrapText="1"/>
      <protection locked="0"/>
    </xf>
    <xf numFmtId="2" fontId="12" fillId="6" borderId="67" xfId="0" applyNumberFormat="1" applyFont="1" applyFill="1" applyBorder="1" applyAlignment="1" applyProtection="1">
      <alignment horizontal="center" vertical="top" wrapText="1"/>
      <protection locked="0"/>
    </xf>
    <xf numFmtId="43" fontId="32" fillId="0" borderId="11" xfId="2" applyFont="1" applyFill="1" applyBorder="1" applyAlignment="1" applyProtection="1">
      <alignment horizontal="center" vertical="top" wrapText="1"/>
    </xf>
    <xf numFmtId="43" fontId="32" fillId="0" borderId="21" xfId="2" applyFont="1" applyFill="1" applyBorder="1" applyAlignment="1" applyProtection="1">
      <alignment horizontal="center" vertical="top" wrapText="1"/>
    </xf>
    <xf numFmtId="0" fontId="12" fillId="0" borderId="24" xfId="0" applyFont="1" applyBorder="1" applyAlignment="1" applyProtection="1">
      <alignment horizontal="center" vertical="center" wrapText="1"/>
    </xf>
    <xf numFmtId="0" fontId="12" fillId="0" borderId="26" xfId="0" applyFont="1" applyBorder="1" applyAlignment="1" applyProtection="1">
      <alignment horizontal="center" vertical="center" wrapText="1"/>
    </xf>
    <xf numFmtId="0" fontId="12" fillId="0" borderId="25" xfId="0" applyFont="1" applyBorder="1" applyAlignment="1" applyProtection="1">
      <alignment horizontal="center" vertical="center" wrapText="1"/>
    </xf>
    <xf numFmtId="0" fontId="12" fillId="0" borderId="27" xfId="0" applyFont="1" applyBorder="1" applyAlignment="1" applyProtection="1">
      <alignment horizontal="center" vertical="center" wrapText="1"/>
    </xf>
    <xf numFmtId="0" fontId="12" fillId="0" borderId="44" xfId="0" applyFont="1" applyBorder="1" applyAlignment="1" applyProtection="1">
      <alignment horizontal="center" vertical="center" wrapText="1"/>
    </xf>
    <xf numFmtId="0" fontId="12" fillId="0" borderId="66" xfId="0" applyFont="1" applyBorder="1" applyAlignment="1" applyProtection="1">
      <alignment horizontal="center" vertical="center" wrapText="1"/>
    </xf>
    <xf numFmtId="0" fontId="12" fillId="0" borderId="47" xfId="0" applyFont="1" applyBorder="1" applyAlignment="1" applyProtection="1">
      <alignment horizontal="center" vertical="center" wrapText="1"/>
    </xf>
    <xf numFmtId="0" fontId="12" fillId="0" borderId="58" xfId="0" applyFont="1" applyBorder="1" applyAlignment="1" applyProtection="1">
      <alignment horizontal="center" vertical="center" wrapText="1"/>
    </xf>
    <xf numFmtId="43" fontId="33" fillId="0" borderId="11" xfId="2" applyFont="1" applyFill="1" applyBorder="1" applyAlignment="1" applyProtection="1">
      <alignment horizontal="left" vertical="top" wrapText="1"/>
    </xf>
    <xf numFmtId="43" fontId="33" fillId="0" borderId="21" xfId="2" applyFont="1" applyFill="1" applyBorder="1" applyAlignment="1" applyProtection="1">
      <alignment horizontal="left" vertical="top" wrapText="1"/>
    </xf>
    <xf numFmtId="0" fontId="27" fillId="0" borderId="1" xfId="0" applyFont="1" applyBorder="1" applyAlignment="1" applyProtection="1">
      <alignment horizontal="center" vertical="top" wrapText="1"/>
    </xf>
    <xf numFmtId="0" fontId="10" fillId="0" borderId="1" xfId="0" applyFont="1" applyBorder="1" applyAlignment="1" applyProtection="1">
      <alignment horizontal="center" vertical="top" wrapText="1"/>
    </xf>
    <xf numFmtId="0" fontId="23" fillId="0" borderId="1" xfId="0" applyFont="1" applyBorder="1" applyAlignment="1" applyProtection="1">
      <alignment horizontal="center" vertical="top"/>
    </xf>
    <xf numFmtId="0" fontId="12" fillId="6" borderId="5" xfId="0" applyFont="1" applyFill="1" applyBorder="1" applyAlignment="1" applyProtection="1">
      <alignment horizontal="left" vertical="top" wrapText="1"/>
      <protection locked="0"/>
    </xf>
    <xf numFmtId="0" fontId="12" fillId="6" borderId="6" xfId="0" applyFont="1" applyFill="1" applyBorder="1" applyAlignment="1" applyProtection="1">
      <alignment horizontal="left" vertical="top" wrapText="1"/>
      <protection locked="0"/>
    </xf>
    <xf numFmtId="0" fontId="23" fillId="0" borderId="1" xfId="0" applyFont="1" applyBorder="1" applyAlignment="1" applyProtection="1">
      <alignment horizontal="left" vertical="top" wrapText="1"/>
    </xf>
    <xf numFmtId="0" fontId="23" fillId="0" borderId="33" xfId="0" applyFont="1" applyBorder="1" applyAlignment="1" applyProtection="1">
      <alignment horizontal="left" vertical="top" wrapText="1"/>
    </xf>
    <xf numFmtId="0" fontId="23" fillId="0" borderId="20" xfId="0" applyFont="1" applyFill="1" applyBorder="1" applyAlignment="1" applyProtection="1">
      <alignment horizontal="left" vertical="top" wrapText="1"/>
    </xf>
    <xf numFmtId="0" fontId="23" fillId="0" borderId="21" xfId="0" applyFont="1" applyFill="1" applyBorder="1" applyAlignment="1" applyProtection="1">
      <alignment horizontal="left" vertical="top" wrapText="1"/>
    </xf>
    <xf numFmtId="0" fontId="12" fillId="0" borderId="9" xfId="0" applyFont="1" applyBorder="1" applyAlignment="1" applyProtection="1">
      <alignment horizontal="center" vertical="center" wrapText="1"/>
    </xf>
    <xf numFmtId="0" fontId="12" fillId="6" borderId="36" xfId="0" applyFont="1" applyFill="1" applyBorder="1" applyAlignment="1" applyProtection="1">
      <alignment horizontal="left" vertical="top" wrapText="1"/>
      <protection locked="0"/>
    </xf>
    <xf numFmtId="0" fontId="12" fillId="6" borderId="37" xfId="0" applyFont="1" applyFill="1" applyBorder="1" applyAlignment="1" applyProtection="1">
      <alignment horizontal="left" vertical="top" wrapText="1"/>
      <protection locked="0"/>
    </xf>
    <xf numFmtId="0" fontId="10" fillId="5" borderId="19" xfId="0" applyFont="1" applyFill="1" applyBorder="1" applyAlignment="1" applyProtection="1">
      <alignment horizontal="center" vertical="top" wrapText="1"/>
    </xf>
    <xf numFmtId="0" fontId="10" fillId="5" borderId="20" xfId="0" applyFont="1" applyFill="1" applyBorder="1" applyAlignment="1" applyProtection="1">
      <alignment horizontal="center" vertical="top" wrapText="1"/>
    </xf>
    <xf numFmtId="0" fontId="10" fillId="5" borderId="21" xfId="0" applyFont="1" applyFill="1" applyBorder="1" applyAlignment="1" applyProtection="1">
      <alignment horizontal="center" vertical="top" wrapText="1"/>
    </xf>
    <xf numFmtId="0" fontId="28" fillId="0" borderId="5" xfId="0" applyFont="1" applyBorder="1" applyAlignment="1" applyProtection="1">
      <alignment vertical="top" wrapText="1"/>
    </xf>
    <xf numFmtId="0" fontId="28" fillId="0" borderId="6" xfId="0" applyFont="1" applyBorder="1" applyAlignment="1" applyProtection="1">
      <alignment vertical="top" wrapText="1"/>
    </xf>
    <xf numFmtId="0" fontId="19" fillId="0" borderId="11" xfId="0" applyFont="1" applyFill="1" applyBorder="1" applyAlignment="1" applyProtection="1">
      <alignment horizontal="center" vertical="center" wrapText="1"/>
    </xf>
    <xf numFmtId="0" fontId="19" fillId="0" borderId="21" xfId="0" applyFont="1" applyFill="1" applyBorder="1" applyAlignment="1" applyProtection="1">
      <alignment horizontal="center" vertical="center" wrapText="1"/>
    </xf>
    <xf numFmtId="2" fontId="12" fillId="6" borderId="36" xfId="0" applyNumberFormat="1" applyFont="1" applyFill="1" applyBorder="1" applyAlignment="1" applyProtection="1">
      <alignment horizontal="center" vertical="top" wrapText="1"/>
      <protection locked="0"/>
    </xf>
    <xf numFmtId="2" fontId="12" fillId="6" borderId="60" xfId="0" applyNumberFormat="1" applyFont="1" applyFill="1" applyBorder="1" applyAlignment="1" applyProtection="1">
      <alignment horizontal="center" vertical="top" wrapText="1"/>
      <protection locked="0"/>
    </xf>
    <xf numFmtId="0" fontId="12" fillId="0" borderId="11" xfId="0" applyFont="1" applyFill="1" applyBorder="1" applyAlignment="1" applyProtection="1">
      <alignment horizontal="center" vertical="top" wrapText="1"/>
    </xf>
    <xf numFmtId="0" fontId="12" fillId="0" borderId="21" xfId="0" applyFont="1" applyFill="1" applyBorder="1" applyAlignment="1" applyProtection="1">
      <alignment horizontal="center" vertical="top" wrapText="1"/>
    </xf>
    <xf numFmtId="0" fontId="23" fillId="0" borderId="11" xfId="0" applyFont="1" applyFill="1" applyBorder="1" applyAlignment="1" applyProtection="1">
      <alignment horizontal="left" vertical="top" wrapText="1"/>
    </xf>
    <xf numFmtId="0" fontId="12" fillId="0" borderId="44" xfId="0" applyFont="1" applyFill="1" applyBorder="1" applyAlignment="1" applyProtection="1">
      <alignment horizontal="center" vertical="top" wrapText="1"/>
    </xf>
    <xf numFmtId="0" fontId="12" fillId="0" borderId="66" xfId="0" applyFont="1" applyFill="1" applyBorder="1" applyAlignment="1" applyProtection="1">
      <alignment horizontal="center" vertical="top" wrapText="1"/>
    </xf>
    <xf numFmtId="0" fontId="12" fillId="0" borderId="47" xfId="0" applyFont="1" applyFill="1" applyBorder="1" applyAlignment="1" applyProtection="1">
      <alignment horizontal="center" vertical="top" wrapText="1"/>
    </xf>
    <xf numFmtId="0" fontId="12" fillId="0" borderId="58" xfId="0" applyFont="1" applyFill="1" applyBorder="1" applyAlignment="1" applyProtection="1">
      <alignment horizontal="center" vertical="top" wrapText="1"/>
    </xf>
    <xf numFmtId="0" fontId="12" fillId="3" borderId="63" xfId="0" applyFont="1" applyFill="1" applyBorder="1" applyAlignment="1" applyProtection="1">
      <alignment horizontal="left" vertical="top" wrapText="1"/>
      <protection locked="0"/>
    </xf>
    <xf numFmtId="0" fontId="12" fillId="3" borderId="52" xfId="0" applyFont="1" applyFill="1" applyBorder="1" applyAlignment="1" applyProtection="1">
      <alignment horizontal="left" vertical="top" wrapText="1"/>
      <protection locked="0"/>
    </xf>
    <xf numFmtId="0" fontId="12" fillId="3" borderId="62" xfId="0" applyFont="1" applyFill="1" applyBorder="1" applyAlignment="1" applyProtection="1">
      <alignment horizontal="left" vertical="top" wrapText="1"/>
      <protection locked="0"/>
    </xf>
    <xf numFmtId="0" fontId="12" fillId="3" borderId="5" xfId="0" applyFont="1" applyFill="1" applyBorder="1" applyAlignment="1" applyProtection="1">
      <alignment horizontal="left" vertical="top" wrapText="1"/>
      <protection locked="0"/>
    </xf>
    <xf numFmtId="0" fontId="12" fillId="3" borderId="7" xfId="0" applyFont="1" applyFill="1" applyBorder="1" applyAlignment="1" applyProtection="1">
      <alignment horizontal="left" vertical="top" wrapText="1"/>
      <protection locked="0"/>
    </xf>
    <xf numFmtId="0" fontId="12" fillId="3" borderId="6" xfId="0" applyFont="1" applyFill="1" applyBorder="1" applyAlignment="1" applyProtection="1">
      <alignment horizontal="left" vertical="top" wrapText="1"/>
      <protection locked="0"/>
    </xf>
    <xf numFmtId="0" fontId="12" fillId="3" borderId="38" xfId="0" applyFont="1" applyFill="1" applyBorder="1" applyAlignment="1" applyProtection="1">
      <alignment horizontal="left" vertical="top" wrapText="1"/>
      <protection locked="0"/>
    </xf>
    <xf numFmtId="0" fontId="12" fillId="3" borderId="43" xfId="0" applyFont="1" applyFill="1" applyBorder="1" applyAlignment="1" applyProtection="1">
      <alignment horizontal="left" vertical="top" wrapText="1"/>
      <protection locked="0"/>
    </xf>
    <xf numFmtId="0" fontId="12" fillId="3" borderId="39" xfId="0" applyFont="1" applyFill="1" applyBorder="1" applyAlignment="1" applyProtection="1">
      <alignment horizontal="left" vertical="top" wrapText="1"/>
      <protection locked="0"/>
    </xf>
    <xf numFmtId="0" fontId="12" fillId="0" borderId="20" xfId="0" applyFont="1" applyFill="1" applyBorder="1" applyAlignment="1" applyProtection="1">
      <alignment horizontal="center" vertical="top" wrapText="1"/>
    </xf>
    <xf numFmtId="0" fontId="12" fillId="0" borderId="48" xfId="0" applyFont="1" applyFill="1" applyBorder="1" applyAlignment="1" applyProtection="1">
      <alignment horizontal="center" vertical="top" wrapText="1"/>
    </xf>
    <xf numFmtId="0" fontId="23" fillId="0" borderId="2" xfId="0" applyFont="1" applyBorder="1" applyAlignment="1" applyProtection="1">
      <alignment horizontal="left" vertical="top" wrapText="1"/>
    </xf>
    <xf numFmtId="0" fontId="12" fillId="6" borderId="7" xfId="0" applyFont="1" applyFill="1" applyBorder="1" applyAlignment="1" applyProtection="1">
      <alignment horizontal="left" vertical="top" wrapText="1"/>
      <protection locked="0"/>
    </xf>
    <xf numFmtId="0" fontId="12" fillId="0" borderId="20" xfId="0" applyFont="1" applyFill="1" applyBorder="1" applyAlignment="1" applyProtection="1">
      <alignment horizontal="center" vertical="center" wrapText="1"/>
    </xf>
    <xf numFmtId="0" fontId="12" fillId="6" borderId="63" xfId="0" applyFont="1" applyFill="1" applyBorder="1" applyAlignment="1" applyProtection="1">
      <alignment horizontal="left" vertical="top" wrapText="1"/>
      <protection locked="0"/>
    </xf>
    <xf numFmtId="0" fontId="12" fillId="6" borderId="52" xfId="0" applyFont="1" applyFill="1" applyBorder="1" applyAlignment="1" applyProtection="1">
      <alignment horizontal="left" vertical="top" wrapText="1"/>
      <protection locked="0"/>
    </xf>
    <xf numFmtId="0" fontId="12" fillId="6" borderId="62" xfId="0" applyFont="1" applyFill="1" applyBorder="1" applyAlignment="1" applyProtection="1">
      <alignment horizontal="left" vertical="top" wrapText="1"/>
      <protection locked="0"/>
    </xf>
    <xf numFmtId="0" fontId="12" fillId="0" borderId="34" xfId="0" applyFont="1" applyFill="1" applyBorder="1" applyAlignment="1" applyProtection="1">
      <alignment horizontal="center" vertical="center" wrapText="1"/>
    </xf>
    <xf numFmtId="0" fontId="12" fillId="0" borderId="35" xfId="0" applyFont="1" applyFill="1" applyBorder="1" applyAlignment="1" applyProtection="1">
      <alignment horizontal="center" vertical="center" wrapText="1"/>
    </xf>
    <xf numFmtId="0" fontId="12" fillId="0" borderId="44" xfId="0" applyFont="1" applyFill="1" applyBorder="1" applyAlignment="1" applyProtection="1">
      <alignment horizontal="center" vertical="center" wrapText="1"/>
    </xf>
    <xf numFmtId="0" fontId="12" fillId="0" borderId="65" xfId="0" applyFont="1" applyFill="1" applyBorder="1" applyAlignment="1" applyProtection="1">
      <alignment horizontal="center" vertical="center" wrapText="1"/>
    </xf>
    <xf numFmtId="0" fontId="12" fillId="0" borderId="31" xfId="0" applyFont="1" applyFill="1" applyBorder="1" applyAlignment="1" applyProtection="1">
      <alignment horizontal="center" vertical="center" wrapText="1"/>
    </xf>
    <xf numFmtId="0" fontId="12" fillId="0" borderId="47" xfId="0" applyFont="1" applyFill="1" applyBorder="1" applyAlignment="1" applyProtection="1">
      <alignment horizontal="center" vertical="center" wrapText="1"/>
    </xf>
    <xf numFmtId="0" fontId="12" fillId="0" borderId="57" xfId="0" applyFont="1" applyFill="1" applyBorder="1" applyAlignment="1" applyProtection="1">
      <alignment horizontal="center" vertical="center" wrapText="1"/>
    </xf>
    <xf numFmtId="0" fontId="12" fillId="0" borderId="32" xfId="0" applyFont="1" applyFill="1" applyBorder="1" applyAlignment="1" applyProtection="1">
      <alignment horizontal="center" vertical="center" wrapText="1"/>
    </xf>
    <xf numFmtId="0" fontId="23" fillId="0" borderId="30" xfId="0" applyFont="1" applyBorder="1" applyAlignment="1" applyProtection="1">
      <alignment horizontal="center" vertical="top" wrapText="1"/>
    </xf>
    <xf numFmtId="2" fontId="12" fillId="6" borderId="63" xfId="0" applyNumberFormat="1" applyFont="1" applyFill="1" applyBorder="1" applyAlignment="1" applyProtection="1">
      <alignment horizontal="center" vertical="top" wrapText="1"/>
      <protection locked="0"/>
    </xf>
    <xf numFmtId="2" fontId="12" fillId="6" borderId="78" xfId="0" applyNumberFormat="1" applyFont="1" applyFill="1" applyBorder="1" applyAlignment="1" applyProtection="1">
      <alignment horizontal="center" vertical="top" wrapText="1"/>
      <protection locked="0"/>
    </xf>
    <xf numFmtId="2" fontId="12" fillId="6" borderId="54" xfId="0" applyNumberFormat="1" applyFont="1" applyFill="1" applyBorder="1" applyAlignment="1" applyProtection="1">
      <alignment horizontal="center" vertical="top" wrapText="1"/>
      <protection locked="0"/>
    </xf>
    <xf numFmtId="2" fontId="12" fillId="6" borderId="79" xfId="0" applyNumberFormat="1" applyFont="1" applyFill="1" applyBorder="1" applyAlignment="1" applyProtection="1">
      <alignment horizontal="center" vertical="top" wrapText="1"/>
      <protection locked="0"/>
    </xf>
    <xf numFmtId="0" fontId="23" fillId="0" borderId="11" xfId="0" applyFont="1" applyBorder="1" applyAlignment="1" applyProtection="1">
      <alignment horizontal="left" vertical="top" wrapText="1"/>
    </xf>
    <xf numFmtId="0" fontId="23" fillId="0" borderId="20" xfId="0" applyFont="1" applyBorder="1" applyAlignment="1" applyProtection="1">
      <alignment horizontal="left" vertical="top" wrapText="1"/>
    </xf>
    <xf numFmtId="0" fontId="23" fillId="0" borderId="48" xfId="0" applyFont="1" applyBorder="1" applyAlignment="1" applyProtection="1">
      <alignment horizontal="left" vertical="top" wrapText="1"/>
    </xf>
    <xf numFmtId="0" fontId="12" fillId="0" borderId="11" xfId="0" applyFont="1" applyBorder="1" applyAlignment="1" applyProtection="1">
      <alignment horizontal="center" vertical="top" wrapText="1"/>
    </xf>
    <xf numFmtId="0" fontId="12" fillId="0" borderId="21" xfId="0" applyFont="1" applyBorder="1" applyAlignment="1" applyProtection="1">
      <alignment horizontal="center" vertical="top" wrapText="1"/>
    </xf>
    <xf numFmtId="0" fontId="12" fillId="0" borderId="57" xfId="0" applyFont="1" applyFill="1" applyBorder="1" applyAlignment="1" applyProtection="1">
      <alignment horizontal="center" vertical="top" wrapText="1"/>
    </xf>
    <xf numFmtId="43" fontId="32" fillId="0" borderId="11" xfId="2" applyFont="1" applyFill="1" applyBorder="1" applyAlignment="1" applyProtection="1">
      <alignment horizontal="left" vertical="top" wrapText="1"/>
    </xf>
    <xf numFmtId="43" fontId="32" fillId="0" borderId="21" xfId="2" applyFont="1" applyFill="1" applyBorder="1" applyAlignment="1" applyProtection="1">
      <alignment horizontal="left" vertical="top" wrapText="1"/>
    </xf>
    <xf numFmtId="0" fontId="23" fillId="0" borderId="11" xfId="0" applyFont="1" applyFill="1" applyBorder="1" applyAlignment="1" applyProtection="1">
      <alignment horizontal="center" vertical="top" wrapText="1"/>
    </xf>
    <xf numFmtId="0" fontId="23" fillId="0" borderId="48" xfId="0" applyFont="1" applyFill="1" applyBorder="1" applyAlignment="1" applyProtection="1">
      <alignment horizontal="center" vertical="top" wrapText="1"/>
    </xf>
    <xf numFmtId="0" fontId="12" fillId="6" borderId="54" xfId="0" applyFont="1" applyFill="1" applyBorder="1" applyAlignment="1" applyProtection="1">
      <alignment horizontal="left" vertical="top" wrapText="1"/>
      <protection locked="0"/>
    </xf>
    <xf numFmtId="0" fontId="12" fillId="6" borderId="55" xfId="0" applyFont="1" applyFill="1" applyBorder="1" applyAlignment="1" applyProtection="1">
      <alignment horizontal="left" vertical="top" wrapText="1"/>
      <protection locked="0"/>
    </xf>
    <xf numFmtId="0" fontId="12" fillId="6" borderId="53" xfId="0" applyFont="1" applyFill="1" applyBorder="1" applyAlignment="1" applyProtection="1">
      <alignment horizontal="left" vertical="top" wrapText="1"/>
      <protection locked="0"/>
    </xf>
    <xf numFmtId="0" fontId="12" fillId="6" borderId="54" xfId="0" applyFont="1" applyFill="1" applyBorder="1" applyAlignment="1" applyProtection="1">
      <alignment horizontal="center" vertical="top" wrapText="1"/>
      <protection locked="0"/>
    </xf>
    <xf numFmtId="0" fontId="12" fillId="6" borderId="55" xfId="0" applyFont="1" applyFill="1" applyBorder="1" applyAlignment="1" applyProtection="1">
      <alignment horizontal="center" vertical="top" wrapText="1"/>
      <protection locked="0"/>
    </xf>
    <xf numFmtId="0" fontId="23" fillId="0" borderId="74" xfId="0" applyFont="1" applyFill="1" applyBorder="1" applyAlignment="1" applyProtection="1">
      <alignment horizontal="center" vertical="center" wrapText="1"/>
    </xf>
    <xf numFmtId="0" fontId="23" fillId="0" borderId="75" xfId="0" applyFont="1" applyFill="1" applyBorder="1" applyAlignment="1" applyProtection="1">
      <alignment horizontal="center" vertical="center" wrapText="1"/>
    </xf>
    <xf numFmtId="0" fontId="4" fillId="0" borderId="57" xfId="0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57" xfId="0" applyFont="1" applyBorder="1" applyAlignment="1" applyProtection="1">
      <alignment horizontal="center" vertical="top"/>
    </xf>
    <xf numFmtId="0" fontId="11" fillId="0" borderId="57" xfId="0" applyFont="1" applyBorder="1" applyAlignment="1" applyProtection="1">
      <alignment horizontal="center" vertical="top"/>
    </xf>
    <xf numFmtId="0" fontId="11" fillId="0" borderId="1" xfId="0" applyFont="1" applyBorder="1" applyAlignment="1" applyProtection="1">
      <alignment horizontal="center" vertical="top"/>
    </xf>
    <xf numFmtId="0" fontId="4" fillId="0" borderId="1" xfId="0" applyFont="1" applyBorder="1" applyAlignment="1" applyProtection="1">
      <alignment horizontal="center" vertical="top"/>
    </xf>
    <xf numFmtId="1" fontId="8" fillId="0" borderId="50" xfId="0" applyNumberFormat="1" applyFont="1" applyBorder="1" applyAlignment="1" applyProtection="1">
      <alignment horizontal="center" vertical="top"/>
    </xf>
    <xf numFmtId="0" fontId="4" fillId="0" borderId="64" xfId="0" applyFont="1" applyBorder="1" applyAlignment="1" applyProtection="1">
      <alignment horizontal="left" vertical="center"/>
    </xf>
    <xf numFmtId="0" fontId="24" fillId="0" borderId="29" xfId="0" applyFont="1" applyBorder="1" applyAlignment="1" applyProtection="1">
      <alignment horizontal="left" vertical="top"/>
    </xf>
    <xf numFmtId="0" fontId="24" fillId="0" borderId="37" xfId="0" applyFont="1" applyBorder="1" applyAlignment="1" applyProtection="1">
      <alignment horizontal="left" vertical="top"/>
    </xf>
    <xf numFmtId="0" fontId="24" fillId="0" borderId="30" xfId="0" applyFont="1" applyBorder="1" applyAlignment="1" applyProtection="1">
      <alignment horizontal="left" vertical="top"/>
    </xf>
    <xf numFmtId="0" fontId="10" fillId="0" borderId="44" xfId="0" applyFont="1" applyBorder="1" applyAlignment="1" applyProtection="1">
      <alignment horizontal="left" vertical="top"/>
    </xf>
    <xf numFmtId="0" fontId="10" fillId="0" borderId="65" xfId="0" applyFont="1" applyBorder="1" applyAlignment="1" applyProtection="1">
      <alignment horizontal="left" vertical="top"/>
    </xf>
    <xf numFmtId="0" fontId="10" fillId="0" borderId="66" xfId="0" applyFont="1" applyBorder="1" applyAlignment="1" applyProtection="1">
      <alignment horizontal="left" vertical="top"/>
    </xf>
    <xf numFmtId="0" fontId="4" fillId="3" borderId="19" xfId="0" applyFont="1" applyFill="1" applyBorder="1" applyAlignment="1" applyProtection="1">
      <alignment horizontal="left" vertical="top"/>
    </xf>
    <xf numFmtId="0" fontId="4" fillId="3" borderId="20" xfId="0" applyFont="1" applyFill="1" applyBorder="1" applyAlignment="1" applyProtection="1">
      <alignment horizontal="left" vertical="top"/>
    </xf>
    <xf numFmtId="0" fontId="4" fillId="3" borderId="48" xfId="0" applyFont="1" applyFill="1" applyBorder="1" applyAlignment="1" applyProtection="1">
      <alignment horizontal="left" vertical="top"/>
    </xf>
    <xf numFmtId="0" fontId="10" fillId="0" borderId="5" xfId="0" applyFont="1" applyBorder="1" applyAlignment="1" applyProtection="1">
      <alignment horizontal="left" vertical="top"/>
    </xf>
    <xf numFmtId="0" fontId="10" fillId="0" borderId="7" xfId="0" applyFont="1" applyBorder="1" applyAlignment="1" applyProtection="1">
      <alignment horizontal="left" vertical="top"/>
    </xf>
    <xf numFmtId="0" fontId="10" fillId="0" borderId="67" xfId="0" applyFont="1" applyBorder="1" applyAlignment="1" applyProtection="1">
      <alignment horizontal="left" vertical="top"/>
    </xf>
    <xf numFmtId="0" fontId="24" fillId="0" borderId="14" xfId="0" applyFont="1" applyBorder="1" applyAlignment="1" applyProtection="1">
      <alignment horizontal="left" vertical="top"/>
    </xf>
    <xf numFmtId="0" fontId="24" fillId="0" borderId="6" xfId="0" applyFont="1" applyBorder="1" applyAlignment="1" applyProtection="1">
      <alignment horizontal="left" vertical="top"/>
    </xf>
    <xf numFmtId="0" fontId="24" fillId="0" borderId="2" xfId="0" applyFont="1" applyBorder="1" applyAlignment="1" applyProtection="1">
      <alignment horizontal="left" vertical="top"/>
    </xf>
    <xf numFmtId="0" fontId="4" fillId="5" borderId="19" xfId="0" applyFont="1" applyFill="1" applyBorder="1" applyAlignment="1" applyProtection="1">
      <alignment horizontal="center" vertical="top"/>
    </xf>
    <xf numFmtId="0" fontId="4" fillId="5" borderId="20" xfId="0" applyFont="1" applyFill="1" applyBorder="1" applyAlignment="1" applyProtection="1">
      <alignment horizontal="center" vertical="top"/>
    </xf>
    <xf numFmtId="0" fontId="4" fillId="5" borderId="21" xfId="0" applyFont="1" applyFill="1" applyBorder="1" applyAlignment="1" applyProtection="1">
      <alignment horizontal="center" vertical="top"/>
    </xf>
    <xf numFmtId="0" fontId="6" fillId="0" borderId="19" xfId="0" applyFont="1" applyFill="1" applyBorder="1" applyAlignment="1" applyProtection="1">
      <alignment horizontal="center"/>
    </xf>
    <xf numFmtId="0" fontId="6" fillId="0" borderId="20" xfId="0" applyFont="1" applyFill="1" applyBorder="1" applyAlignment="1" applyProtection="1">
      <alignment horizontal="center"/>
    </xf>
    <xf numFmtId="0" fontId="4" fillId="0" borderId="37" xfId="0" applyFont="1" applyBorder="1" applyAlignment="1" applyProtection="1">
      <alignment horizontal="left" vertical="center"/>
    </xf>
    <xf numFmtId="0" fontId="19" fillId="0" borderId="52" xfId="0" applyFont="1" applyBorder="1" applyAlignment="1" applyProtection="1">
      <alignment horizontal="left" vertical="top"/>
    </xf>
    <xf numFmtId="0" fontId="19" fillId="0" borderId="62" xfId="0" applyFont="1" applyBorder="1" applyAlignment="1" applyProtection="1">
      <alignment horizontal="left" vertical="top"/>
    </xf>
    <xf numFmtId="0" fontId="19" fillId="0" borderId="53" xfId="0" applyFont="1" applyBorder="1" applyAlignment="1" applyProtection="1">
      <alignment horizontal="left" vertical="top"/>
    </xf>
    <xf numFmtId="0" fontId="19" fillId="0" borderId="55" xfId="0" applyFont="1" applyBorder="1" applyAlignment="1" applyProtection="1">
      <alignment horizontal="left" vertical="top"/>
    </xf>
    <xf numFmtId="0" fontId="4" fillId="5" borderId="19" xfId="0" applyFont="1" applyFill="1" applyBorder="1" applyAlignment="1" applyProtection="1">
      <alignment horizontal="center"/>
    </xf>
    <xf numFmtId="0" fontId="4" fillId="5" borderId="20" xfId="0" applyFont="1" applyFill="1" applyBorder="1" applyAlignment="1" applyProtection="1">
      <alignment horizontal="center"/>
    </xf>
    <xf numFmtId="0" fontId="4" fillId="5" borderId="21" xfId="0" applyFont="1" applyFill="1" applyBorder="1" applyAlignment="1" applyProtection="1">
      <alignment horizontal="center"/>
    </xf>
    <xf numFmtId="0" fontId="4" fillId="0" borderId="19" xfId="0" applyFont="1" applyBorder="1" applyAlignment="1" applyProtection="1">
      <alignment horizontal="right" vertical="top"/>
    </xf>
    <xf numFmtId="0" fontId="4" fillId="0" borderId="20" xfId="0" applyFont="1" applyBorder="1" applyAlignment="1" applyProtection="1">
      <alignment horizontal="right" vertical="top"/>
    </xf>
    <xf numFmtId="0" fontId="4" fillId="0" borderId="48" xfId="0" applyFont="1" applyBorder="1" applyAlignment="1" applyProtection="1">
      <alignment horizontal="right" vertical="top"/>
    </xf>
    <xf numFmtId="0" fontId="5" fillId="0" borderId="7" xfId="0" applyFont="1" applyBorder="1" applyAlignment="1" applyProtection="1">
      <alignment horizontal="left" vertical="top"/>
    </xf>
    <xf numFmtId="0" fontId="5" fillId="0" borderId="6" xfId="0" applyFont="1" applyBorder="1" applyAlignment="1" applyProtection="1">
      <alignment horizontal="left" vertical="top"/>
    </xf>
    <xf numFmtId="0" fontId="5" fillId="0" borderId="19" xfId="0" applyFont="1" applyBorder="1" applyAlignment="1" applyProtection="1">
      <alignment horizontal="right" vertical="top"/>
    </xf>
    <xf numFmtId="0" fontId="5" fillId="0" borderId="20" xfId="0" applyFont="1" applyBorder="1" applyAlignment="1" applyProtection="1">
      <alignment horizontal="right" vertical="top"/>
    </xf>
    <xf numFmtId="0" fontId="5" fillId="0" borderId="48" xfId="0" applyFont="1" applyBorder="1" applyAlignment="1" applyProtection="1">
      <alignment horizontal="right" vertical="top"/>
    </xf>
    <xf numFmtId="0" fontId="10" fillId="0" borderId="33" xfId="0" applyFont="1" applyBorder="1" applyAlignment="1" applyProtection="1">
      <alignment horizontal="center" vertical="top"/>
    </xf>
    <xf numFmtId="0" fontId="10" fillId="0" borderId="58" xfId="0" applyFont="1" applyBorder="1" applyAlignment="1" applyProtection="1">
      <alignment horizontal="center" vertical="top"/>
    </xf>
    <xf numFmtId="0" fontId="4" fillId="0" borderId="20" xfId="0" applyFont="1" applyBorder="1" applyAlignment="1" applyProtection="1">
      <alignment horizontal="center"/>
    </xf>
    <xf numFmtId="0" fontId="4" fillId="0" borderId="68" xfId="0" applyFont="1" applyBorder="1" applyAlignment="1" applyProtection="1">
      <alignment horizontal="center" vertical="top"/>
    </xf>
    <xf numFmtId="0" fontId="4" fillId="0" borderId="50" xfId="0" applyFont="1" applyBorder="1" applyAlignment="1" applyProtection="1">
      <alignment horizontal="center" vertical="top"/>
    </xf>
    <xf numFmtId="0" fontId="4" fillId="0" borderId="51" xfId="0" applyFont="1" applyBorder="1" applyAlignment="1" applyProtection="1">
      <alignment horizontal="center" vertical="top"/>
    </xf>
    <xf numFmtId="0" fontId="4" fillId="0" borderId="20" xfId="0" applyFont="1" applyBorder="1" applyAlignment="1" applyProtection="1">
      <alignment horizontal="center" vertical="top"/>
    </xf>
    <xf numFmtId="0" fontId="5" fillId="0" borderId="43" xfId="0" applyFont="1" applyBorder="1" applyAlignment="1" applyProtection="1">
      <alignment horizontal="left" vertical="top"/>
    </xf>
    <xf numFmtId="0" fontId="5" fillId="0" borderId="39" xfId="0" applyFont="1" applyBorder="1" applyAlignment="1" applyProtection="1">
      <alignment horizontal="left" vertical="top"/>
    </xf>
    <xf numFmtId="0" fontId="4" fillId="0" borderId="65" xfId="0" applyFont="1" applyBorder="1" applyAlignment="1" applyProtection="1">
      <alignment horizontal="left" vertical="center"/>
    </xf>
    <xf numFmtId="0" fontId="4" fillId="0" borderId="31" xfId="0" applyFont="1" applyBorder="1" applyAlignment="1" applyProtection="1">
      <alignment horizontal="left" vertical="center"/>
    </xf>
    <xf numFmtId="0" fontId="4" fillId="0" borderId="20" xfId="0" applyFont="1" applyBorder="1" applyAlignment="1" applyProtection="1">
      <alignment horizontal="left" vertical="center"/>
    </xf>
    <xf numFmtId="0" fontId="4" fillId="0" borderId="48" xfId="0" applyFont="1" applyBorder="1" applyAlignment="1" applyProtection="1">
      <alignment horizontal="left" vertical="center"/>
    </xf>
    <xf numFmtId="0" fontId="5" fillId="0" borderId="64" xfId="0" applyFont="1" applyBorder="1" applyAlignment="1" applyProtection="1">
      <alignment horizontal="left" vertical="top"/>
    </xf>
    <xf numFmtId="0" fontId="5" fillId="0" borderId="37" xfId="0" applyFont="1" applyBorder="1" applyAlignment="1" applyProtection="1">
      <alignment horizontal="left" vertical="top"/>
    </xf>
    <xf numFmtId="0" fontId="21" fillId="0" borderId="11" xfId="0" applyFont="1" applyFill="1" applyBorder="1" applyAlignment="1" applyProtection="1">
      <alignment horizontal="center" vertical="top" wrapText="1"/>
    </xf>
    <xf numFmtId="0" fontId="21" fillId="0" borderId="20" xfId="0" applyFont="1" applyFill="1" applyBorder="1" applyAlignment="1" applyProtection="1">
      <alignment horizontal="center" vertical="top" wrapText="1"/>
    </xf>
    <xf numFmtId="0" fontId="19" fillId="0" borderId="20" xfId="0" applyFont="1" applyFill="1" applyBorder="1" applyAlignment="1" applyProtection="1">
      <alignment horizontal="center" vertical="center" wrapText="1"/>
    </xf>
    <xf numFmtId="0" fontId="19" fillId="0" borderId="48" xfId="0" applyFont="1" applyFill="1" applyBorder="1" applyAlignment="1" applyProtection="1">
      <alignment horizontal="center" vertical="center" wrapText="1"/>
    </xf>
    <xf numFmtId="0" fontId="23" fillId="0" borderId="20" xfId="0" applyFont="1" applyFill="1" applyBorder="1" applyAlignment="1" applyProtection="1">
      <alignment horizontal="center" vertical="top" wrapText="1"/>
    </xf>
    <xf numFmtId="0" fontId="19" fillId="0" borderId="11" xfId="0" applyFont="1" applyBorder="1" applyAlignment="1" applyProtection="1">
      <alignment horizontal="center" vertical="center" wrapText="1"/>
    </xf>
    <xf numFmtId="0" fontId="19" fillId="0" borderId="20" xfId="0" applyFont="1" applyBorder="1" applyAlignment="1" applyProtection="1">
      <alignment horizontal="center" vertical="center" wrapText="1"/>
    </xf>
    <xf numFmtId="0" fontId="19" fillId="0" borderId="48" xfId="0" applyFont="1" applyBorder="1" applyAlignment="1" applyProtection="1">
      <alignment horizontal="center" vertical="center" wrapText="1"/>
    </xf>
    <xf numFmtId="0" fontId="12" fillId="6" borderId="38" xfId="0" applyFont="1" applyFill="1" applyBorder="1" applyAlignment="1" applyProtection="1">
      <alignment horizontal="left" vertical="top" wrapText="1"/>
      <protection locked="0"/>
    </xf>
    <xf numFmtId="0" fontId="12" fillId="6" borderId="43" xfId="0" applyFont="1" applyFill="1" applyBorder="1" applyAlignment="1" applyProtection="1">
      <alignment horizontal="left" vertical="top" wrapText="1"/>
      <protection locked="0"/>
    </xf>
    <xf numFmtId="0" fontId="12" fillId="6" borderId="39" xfId="0" applyFont="1" applyFill="1" applyBorder="1" applyAlignment="1" applyProtection="1">
      <alignment horizontal="left" vertical="top" wrapText="1"/>
      <protection locked="0"/>
    </xf>
    <xf numFmtId="0" fontId="21" fillId="0" borderId="57" xfId="0" applyFont="1" applyFill="1" applyBorder="1" applyAlignment="1" applyProtection="1">
      <alignment horizontal="left" vertical="top" wrapText="1"/>
    </xf>
    <xf numFmtId="0" fontId="12" fillId="0" borderId="20" xfId="0" applyFont="1" applyBorder="1" applyAlignment="1" applyProtection="1">
      <alignment horizontal="center" vertical="center" wrapText="1"/>
    </xf>
    <xf numFmtId="0" fontId="12" fillId="0" borderId="48" xfId="0" applyFont="1" applyBorder="1" applyAlignment="1" applyProtection="1">
      <alignment horizontal="center" vertical="center" wrapText="1"/>
    </xf>
    <xf numFmtId="0" fontId="12" fillId="6" borderId="64" xfId="0" applyFont="1" applyFill="1" applyBorder="1" applyAlignment="1" applyProtection="1">
      <alignment horizontal="left" vertical="top" wrapText="1"/>
      <protection locked="0"/>
    </xf>
    <xf numFmtId="2" fontId="12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top" wrapText="1"/>
    </xf>
    <xf numFmtId="0" fontId="4" fillId="5" borderId="19" xfId="0" applyFont="1" applyFill="1" applyBorder="1" applyAlignment="1" applyProtection="1">
      <alignment horizontal="center" vertical="top" wrapText="1"/>
    </xf>
    <xf numFmtId="0" fontId="4" fillId="5" borderId="20" xfId="0" applyFont="1" applyFill="1" applyBorder="1" applyAlignment="1" applyProtection="1">
      <alignment horizontal="center" vertical="top" wrapText="1"/>
    </xf>
    <xf numFmtId="0" fontId="4" fillId="5" borderId="21" xfId="0" applyFont="1" applyFill="1" applyBorder="1" applyAlignment="1" applyProtection="1">
      <alignment horizontal="center" vertical="top" wrapText="1"/>
    </xf>
    <xf numFmtId="0" fontId="23" fillId="0" borderId="5" xfId="0" applyFont="1" applyBorder="1" applyAlignment="1" applyProtection="1">
      <alignment horizontal="left" vertical="top" wrapText="1"/>
    </xf>
    <xf numFmtId="0" fontId="23" fillId="0" borderId="7" xfId="0" applyFont="1" applyBorder="1" applyAlignment="1" applyProtection="1">
      <alignment horizontal="left" vertical="top" wrapText="1"/>
    </xf>
    <xf numFmtId="0" fontId="23" fillId="0" borderId="6" xfId="0" applyFont="1" applyBorder="1" applyAlignment="1" applyProtection="1">
      <alignment horizontal="left" vertical="top" wrapText="1"/>
    </xf>
    <xf numFmtId="0" fontId="49" fillId="0" borderId="5" xfId="0" applyFont="1" applyBorder="1" applyAlignment="1" applyProtection="1">
      <alignment horizontal="left" vertical="top" wrapText="1"/>
    </xf>
    <xf numFmtId="0" fontId="49" fillId="0" borderId="6" xfId="0" applyFont="1" applyBorder="1" applyAlignment="1" applyProtection="1">
      <alignment horizontal="left" vertical="top" wrapText="1"/>
    </xf>
    <xf numFmtId="0" fontId="23" fillId="0" borderId="57" xfId="0" applyFont="1" applyBorder="1" applyAlignment="1" applyProtection="1">
      <alignment horizontal="left" vertical="center" wrapText="1"/>
    </xf>
    <xf numFmtId="0" fontId="23" fillId="0" borderId="1" xfId="0" applyFont="1" applyBorder="1" applyAlignment="1" applyProtection="1">
      <alignment horizontal="left" vertical="center" wrapText="1"/>
    </xf>
    <xf numFmtId="0" fontId="19" fillId="0" borderId="88" xfId="0" applyFont="1" applyBorder="1" applyAlignment="1" applyProtection="1">
      <alignment horizontal="left" vertical="top" wrapText="1"/>
    </xf>
    <xf numFmtId="0" fontId="19" fillId="0" borderId="95" xfId="0" applyFont="1" applyBorder="1" applyAlignment="1" applyProtection="1">
      <alignment horizontal="left" vertical="top" wrapText="1"/>
    </xf>
    <xf numFmtId="0" fontId="47" fillId="0" borderId="0" xfId="0" applyFont="1" applyAlignment="1" applyProtection="1">
      <alignment horizontal="center" vertical="top" wrapText="1"/>
    </xf>
    <xf numFmtId="0" fontId="21" fillId="0" borderId="0" xfId="0" applyFont="1" applyAlignment="1" applyProtection="1">
      <alignment horizontal="center" vertical="top" wrapText="1"/>
    </xf>
    <xf numFmtId="0" fontId="19" fillId="0" borderId="85" xfId="0" applyFont="1" applyBorder="1" applyAlignment="1" applyProtection="1">
      <alignment horizontal="left" vertical="top" wrapText="1"/>
    </xf>
    <xf numFmtId="0" fontId="19" fillId="0" borderId="94" xfId="0" applyFont="1" applyBorder="1" applyAlignment="1" applyProtection="1">
      <alignment horizontal="left" vertical="top" wrapText="1"/>
    </xf>
    <xf numFmtId="2" fontId="12" fillId="6" borderId="36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1" xfId="0" applyFont="1" applyFill="1" applyBorder="1" applyAlignment="1" applyProtection="1">
      <alignment horizontal="center" vertical="center" wrapText="1"/>
    </xf>
    <xf numFmtId="0" fontId="19" fillId="0" borderId="92" xfId="0" applyFont="1" applyBorder="1" applyAlignment="1" applyProtection="1">
      <alignment horizontal="left" vertical="top" wrapText="1"/>
    </xf>
    <xf numFmtId="0" fontId="19" fillId="0" borderId="96" xfId="0" applyFont="1" applyBorder="1" applyAlignment="1" applyProtection="1">
      <alignment horizontal="left" vertical="top" wrapText="1"/>
    </xf>
    <xf numFmtId="0" fontId="19" fillId="0" borderId="11" xfId="0" applyFont="1" applyFill="1" applyBorder="1" applyAlignment="1" applyProtection="1">
      <alignment horizontal="center" vertical="top" wrapText="1"/>
    </xf>
    <xf numFmtId="0" fontId="19" fillId="0" borderId="21" xfId="0" applyFont="1" applyFill="1" applyBorder="1" applyAlignment="1" applyProtection="1">
      <alignment horizontal="center" vertical="top" wrapText="1"/>
    </xf>
    <xf numFmtId="2" fontId="23" fillId="0" borderId="11" xfId="0" applyNumberFormat="1" applyFont="1" applyFill="1" applyBorder="1" applyAlignment="1" applyProtection="1">
      <alignment horizontal="center" vertical="top" wrapText="1"/>
    </xf>
    <xf numFmtId="2" fontId="23" fillId="0" borderId="21" xfId="0" applyNumberFormat="1" applyFont="1" applyFill="1" applyBorder="1" applyAlignment="1" applyProtection="1">
      <alignment horizontal="center" vertical="top" wrapText="1"/>
    </xf>
    <xf numFmtId="165" fontId="19" fillId="6" borderId="63" xfId="0" applyNumberFormat="1" applyFont="1" applyFill="1" applyBorder="1" applyAlignment="1" applyProtection="1">
      <alignment horizontal="center" vertical="top" wrapText="1"/>
      <protection locked="0"/>
    </xf>
    <xf numFmtId="165" fontId="19" fillId="6" borderId="62" xfId="0" applyNumberFormat="1" applyFont="1" applyFill="1" applyBorder="1" applyAlignment="1" applyProtection="1">
      <alignment horizontal="center" vertical="top" wrapText="1"/>
      <protection locked="0"/>
    </xf>
    <xf numFmtId="0" fontId="19" fillId="0" borderId="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6" borderId="63" xfId="0" applyFont="1" applyFill="1" applyBorder="1" applyAlignment="1" applyProtection="1">
      <alignment horizontal="left" vertical="top" wrapText="1"/>
      <protection locked="0"/>
    </xf>
    <xf numFmtId="0" fontId="19" fillId="6" borderId="52" xfId="0" applyFont="1" applyFill="1" applyBorder="1" applyAlignment="1" applyProtection="1">
      <alignment horizontal="left" vertical="top" wrapText="1"/>
      <protection locked="0"/>
    </xf>
    <xf numFmtId="0" fontId="19" fillId="6" borderId="62" xfId="0" applyFont="1" applyFill="1" applyBorder="1" applyAlignment="1" applyProtection="1">
      <alignment horizontal="left" vertical="top" wrapText="1"/>
      <protection locked="0"/>
    </xf>
    <xf numFmtId="0" fontId="19" fillId="6" borderId="5" xfId="0" applyFont="1" applyFill="1" applyBorder="1" applyAlignment="1" applyProtection="1">
      <alignment horizontal="left" vertical="top" wrapText="1"/>
      <protection locked="0"/>
    </xf>
    <xf numFmtId="0" fontId="19" fillId="6" borderId="7" xfId="0" applyFont="1" applyFill="1" applyBorder="1" applyAlignment="1" applyProtection="1">
      <alignment horizontal="left" vertical="top" wrapText="1"/>
      <protection locked="0"/>
    </xf>
    <xf numFmtId="0" fontId="19" fillId="6" borderId="6" xfId="0" applyFont="1" applyFill="1" applyBorder="1" applyAlignment="1" applyProtection="1">
      <alignment horizontal="left" vertical="top" wrapText="1"/>
      <protection locked="0"/>
    </xf>
    <xf numFmtId="0" fontId="19" fillId="0" borderId="20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14" fontId="21" fillId="0" borderId="11" xfId="0" applyNumberFormat="1" applyFont="1" applyFill="1" applyBorder="1" applyAlignment="1">
      <alignment horizontal="center" vertical="top" wrapText="1"/>
    </xf>
    <xf numFmtId="14" fontId="21" fillId="0" borderId="20" xfId="0" applyNumberFormat="1" applyFont="1" applyFill="1" applyBorder="1" applyAlignment="1">
      <alignment horizontal="center" vertical="top" wrapText="1"/>
    </xf>
    <xf numFmtId="2" fontId="12" fillId="6" borderId="7" xfId="0" applyNumberFormat="1" applyFont="1" applyFill="1" applyBorder="1" applyAlignment="1" applyProtection="1">
      <alignment horizontal="center" vertical="center" wrapText="1"/>
      <protection locked="0"/>
    </xf>
    <xf numFmtId="165" fontId="19" fillId="6" borderId="5" xfId="0" applyNumberFormat="1" applyFont="1" applyFill="1" applyBorder="1" applyAlignment="1" applyProtection="1">
      <alignment horizontal="center" vertical="top" wrapText="1"/>
      <protection locked="0"/>
    </xf>
    <xf numFmtId="165" fontId="19" fillId="6" borderId="6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28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1" fillId="3" borderId="19" xfId="0" applyFont="1" applyFill="1" applyBorder="1" applyAlignment="1">
      <alignment horizontal="center" vertical="top" wrapText="1"/>
    </xf>
    <xf numFmtId="0" fontId="21" fillId="3" borderId="20" xfId="0" applyFont="1" applyFill="1" applyBorder="1" applyAlignment="1">
      <alignment horizontal="center" vertical="top" wrapText="1"/>
    </xf>
    <xf numFmtId="0" fontId="21" fillId="3" borderId="21" xfId="0" applyFont="1" applyFill="1" applyBorder="1" applyAlignment="1">
      <alignment horizontal="center" vertical="top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2" fontId="12" fillId="6" borderId="64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1" xfId="0" applyFont="1" applyFill="1" applyBorder="1" applyAlignment="1">
      <alignment horizontal="center" vertical="top" wrapText="1"/>
    </xf>
    <xf numFmtId="0" fontId="21" fillId="0" borderId="20" xfId="0" applyFont="1" applyFill="1" applyBorder="1" applyAlignment="1">
      <alignment horizontal="center" vertical="top" wrapText="1"/>
    </xf>
    <xf numFmtId="0" fontId="21" fillId="0" borderId="48" xfId="0" applyFont="1" applyFill="1" applyBorder="1" applyAlignment="1">
      <alignment horizontal="center" vertical="top" wrapText="1"/>
    </xf>
    <xf numFmtId="2" fontId="44" fillId="0" borderId="20" xfId="0" applyNumberFormat="1" applyFont="1" applyFill="1" applyBorder="1" applyAlignment="1">
      <alignment horizontal="center" vertical="top" wrapText="1"/>
    </xf>
    <xf numFmtId="2" fontId="44" fillId="0" borderId="21" xfId="0" applyNumberFormat="1" applyFont="1" applyFill="1" applyBorder="1" applyAlignment="1">
      <alignment horizontal="center" vertical="top" wrapText="1"/>
    </xf>
    <xf numFmtId="0" fontId="23" fillId="3" borderId="19" xfId="0" applyFont="1" applyFill="1" applyBorder="1" applyAlignment="1">
      <alignment horizontal="center" vertical="top" wrapText="1"/>
    </xf>
    <xf numFmtId="0" fontId="23" fillId="3" borderId="20" xfId="0" applyFont="1" applyFill="1" applyBorder="1" applyAlignment="1">
      <alignment horizontal="center" vertical="top" wrapText="1"/>
    </xf>
    <xf numFmtId="0" fontId="23" fillId="3" borderId="21" xfId="0" applyFont="1" applyFill="1" applyBorder="1" applyAlignment="1">
      <alignment horizontal="center" vertical="top" wrapText="1"/>
    </xf>
    <xf numFmtId="0" fontId="21" fillId="0" borderId="20" xfId="0" applyFont="1" applyBorder="1" applyAlignment="1">
      <alignment horizontal="center" vertical="top" wrapText="1"/>
    </xf>
    <xf numFmtId="0" fontId="21" fillId="0" borderId="9" xfId="0" applyFont="1" applyFill="1" applyBorder="1" applyAlignment="1">
      <alignment horizontal="center" vertical="top" wrapText="1"/>
    </xf>
    <xf numFmtId="0" fontId="19" fillId="6" borderId="36" xfId="0" applyFont="1" applyFill="1" applyBorder="1" applyAlignment="1" applyProtection="1">
      <alignment horizontal="left" vertical="top" wrapText="1"/>
      <protection locked="0"/>
    </xf>
    <xf numFmtId="0" fontId="19" fillId="6" borderId="64" xfId="0" applyFont="1" applyFill="1" applyBorder="1" applyAlignment="1" applyProtection="1">
      <alignment horizontal="left" vertical="top" wrapText="1"/>
      <protection locked="0"/>
    </xf>
    <xf numFmtId="0" fontId="19" fillId="6" borderId="37" xfId="0" applyFont="1" applyFill="1" applyBorder="1" applyAlignment="1" applyProtection="1">
      <alignment horizontal="left" vertical="top" wrapText="1"/>
      <protection locked="0"/>
    </xf>
    <xf numFmtId="0" fontId="12" fillId="0" borderId="1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top" wrapText="1"/>
    </xf>
    <xf numFmtId="0" fontId="19" fillId="0" borderId="48" xfId="0" applyFont="1" applyFill="1" applyBorder="1" applyAlignment="1">
      <alignment horizontal="center" vertical="top" wrapText="1"/>
    </xf>
    <xf numFmtId="0" fontId="23" fillId="0" borderId="57" xfId="0" applyFont="1" applyBorder="1" applyAlignment="1" applyProtection="1">
      <alignment horizontal="left" vertical="center"/>
    </xf>
    <xf numFmtId="0" fontId="19" fillId="6" borderId="38" xfId="0" applyFont="1" applyFill="1" applyBorder="1" applyAlignment="1" applyProtection="1">
      <alignment horizontal="left" vertical="top" wrapText="1"/>
      <protection locked="0"/>
    </xf>
    <xf numFmtId="0" fontId="19" fillId="6" borderId="43" xfId="0" applyFont="1" applyFill="1" applyBorder="1" applyAlignment="1" applyProtection="1">
      <alignment horizontal="left" vertical="top" wrapText="1"/>
      <protection locked="0"/>
    </xf>
    <xf numFmtId="0" fontId="19" fillId="6" borderId="39" xfId="0" applyFont="1" applyFill="1" applyBorder="1" applyAlignment="1" applyProtection="1">
      <alignment horizontal="left" vertical="top" wrapText="1"/>
      <protection locked="0"/>
    </xf>
    <xf numFmtId="2" fontId="12" fillId="6" borderId="38" xfId="0" applyNumberFormat="1" applyFont="1" applyFill="1" applyBorder="1" applyAlignment="1" applyProtection="1">
      <alignment horizontal="center" vertical="center" wrapText="1"/>
      <protection locked="0"/>
    </xf>
    <xf numFmtId="0" fontId="21" fillId="3" borderId="19" xfId="0" applyFont="1" applyFill="1" applyBorder="1" applyAlignment="1" applyProtection="1">
      <alignment horizontal="center" vertical="top" wrapText="1"/>
    </xf>
    <xf numFmtId="0" fontId="21" fillId="3" borderId="20" xfId="0" applyFont="1" applyFill="1" applyBorder="1" applyAlignment="1" applyProtection="1">
      <alignment horizontal="center" vertical="top" wrapText="1"/>
    </xf>
    <xf numFmtId="0" fontId="21" fillId="3" borderId="21" xfId="0" applyFont="1" applyFill="1" applyBorder="1" applyAlignment="1" applyProtection="1">
      <alignment horizontal="center" vertical="top" wrapText="1"/>
    </xf>
    <xf numFmtId="0" fontId="19" fillId="0" borderId="9" xfId="0" applyFont="1" applyBorder="1" applyAlignment="1" applyProtection="1">
      <alignment horizontal="center" vertical="center" wrapText="1"/>
    </xf>
    <xf numFmtId="0" fontId="19" fillId="6" borderId="4" xfId="0" applyFont="1" applyFill="1" applyBorder="1" applyAlignment="1" applyProtection="1">
      <alignment horizontal="center" vertical="top" wrapText="1"/>
      <protection locked="0"/>
    </xf>
    <xf numFmtId="2" fontId="19" fillId="6" borderId="7" xfId="0" applyNumberFormat="1" applyFont="1" applyFill="1" applyBorder="1" applyAlignment="1" applyProtection="1">
      <alignment horizontal="center" vertical="center" wrapText="1"/>
      <protection locked="0"/>
    </xf>
    <xf numFmtId="2" fontId="19" fillId="6" borderId="67" xfId="0" applyNumberFormat="1" applyFont="1" applyFill="1" applyBorder="1" applyAlignment="1" applyProtection="1">
      <alignment horizontal="center" vertical="center" wrapText="1"/>
      <protection locked="0"/>
    </xf>
    <xf numFmtId="0" fontId="19" fillId="6" borderId="2" xfId="0" applyFont="1" applyFill="1" applyBorder="1" applyAlignment="1" applyProtection="1">
      <alignment horizontal="center" vertical="top" wrapText="1"/>
      <protection locked="0"/>
    </xf>
    <xf numFmtId="0" fontId="21" fillId="0" borderId="48" xfId="0" applyFont="1" applyFill="1" applyBorder="1" applyAlignment="1" applyProtection="1">
      <alignment horizontal="center" vertical="top" wrapText="1"/>
    </xf>
    <xf numFmtId="2" fontId="21" fillId="0" borderId="11" xfId="0" applyNumberFormat="1" applyFont="1" applyFill="1" applyBorder="1" applyAlignment="1" applyProtection="1">
      <alignment horizontal="center" vertical="top" wrapText="1"/>
    </xf>
    <xf numFmtId="2" fontId="21" fillId="0" borderId="21" xfId="0" applyNumberFormat="1" applyFont="1" applyFill="1" applyBorder="1" applyAlignment="1" applyProtection="1">
      <alignment horizontal="center" vertical="top" wrapText="1"/>
    </xf>
    <xf numFmtId="0" fontId="19" fillId="6" borderId="5" xfId="0" applyFont="1" applyFill="1" applyBorder="1" applyAlignment="1" applyProtection="1">
      <alignment horizontal="center" vertical="top" wrapText="1"/>
      <protection locked="0"/>
    </xf>
    <xf numFmtId="0" fontId="19" fillId="6" borderId="6" xfId="0" applyFont="1" applyFill="1" applyBorder="1" applyAlignment="1" applyProtection="1">
      <alignment horizontal="center" vertical="top" wrapText="1"/>
      <protection locked="0"/>
    </xf>
    <xf numFmtId="0" fontId="19" fillId="6" borderId="54" xfId="0" applyFont="1" applyFill="1" applyBorder="1" applyAlignment="1" applyProtection="1">
      <alignment horizontal="left" vertical="top" wrapText="1"/>
      <protection locked="0"/>
    </xf>
    <xf numFmtId="0" fontId="19" fillId="6" borderId="53" xfId="0" applyFont="1" applyFill="1" applyBorder="1" applyAlignment="1" applyProtection="1">
      <alignment horizontal="left" vertical="top" wrapText="1"/>
      <protection locked="0"/>
    </xf>
    <xf numFmtId="0" fontId="19" fillId="6" borderId="55" xfId="0" applyFont="1" applyFill="1" applyBorder="1" applyAlignment="1" applyProtection="1">
      <alignment horizontal="left" vertical="top" wrapText="1"/>
      <protection locked="0"/>
    </xf>
    <xf numFmtId="0" fontId="19" fillId="6" borderId="54" xfId="0" applyFont="1" applyFill="1" applyBorder="1" applyAlignment="1" applyProtection="1">
      <alignment horizontal="center" vertical="top" wrapText="1"/>
      <protection locked="0"/>
    </xf>
    <xf numFmtId="0" fontId="19" fillId="6" borderId="55" xfId="0" applyFont="1" applyFill="1" applyBorder="1" applyAlignment="1" applyProtection="1">
      <alignment horizontal="center" vertical="top" wrapText="1"/>
      <protection locked="0"/>
    </xf>
    <xf numFmtId="0" fontId="19" fillId="6" borderId="38" xfId="0" applyFont="1" applyFill="1" applyBorder="1" applyAlignment="1" applyProtection="1">
      <alignment horizontal="center" vertical="top" wrapText="1"/>
      <protection locked="0"/>
    </xf>
    <xf numFmtId="0" fontId="19" fillId="6" borderId="39" xfId="0" applyFont="1" applyFill="1" applyBorder="1" applyAlignment="1" applyProtection="1">
      <alignment horizontal="center" vertical="top" wrapText="1"/>
      <protection locked="0"/>
    </xf>
    <xf numFmtId="0" fontId="19" fillId="6" borderId="47" xfId="0" applyFont="1" applyFill="1" applyBorder="1" applyAlignment="1" applyProtection="1">
      <alignment horizontal="left" vertical="top" wrapText="1"/>
      <protection locked="0"/>
    </xf>
    <xf numFmtId="0" fontId="19" fillId="6" borderId="57" xfId="0" applyFont="1" applyFill="1" applyBorder="1" applyAlignment="1" applyProtection="1">
      <alignment horizontal="left" vertical="top" wrapText="1"/>
      <protection locked="0"/>
    </xf>
    <xf numFmtId="0" fontId="19" fillId="6" borderId="32" xfId="0" applyFont="1" applyFill="1" applyBorder="1" applyAlignment="1" applyProtection="1">
      <alignment horizontal="left" vertical="top" wrapText="1"/>
      <protection locked="0"/>
    </xf>
    <xf numFmtId="2" fontId="19" fillId="6" borderId="63" xfId="0" applyNumberFormat="1" applyFont="1" applyFill="1" applyBorder="1" applyAlignment="1" applyProtection="1">
      <alignment horizontal="center" vertical="center" wrapText="1"/>
      <protection locked="0"/>
    </xf>
    <xf numFmtId="2" fontId="19" fillId="6" borderId="78" xfId="0" applyNumberFormat="1" applyFont="1" applyFill="1" applyBorder="1" applyAlignment="1" applyProtection="1">
      <alignment horizontal="center" vertical="center" wrapText="1"/>
      <protection locked="0"/>
    </xf>
    <xf numFmtId="0" fontId="19" fillId="6" borderId="7" xfId="0" applyFont="1" applyFill="1" applyBorder="1" applyAlignment="1" applyProtection="1">
      <alignment horizontal="center" vertical="top" wrapText="1"/>
      <protection locked="0"/>
    </xf>
    <xf numFmtId="2" fontId="19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1" xfId="0" applyFont="1" applyBorder="1" applyAlignment="1" applyProtection="1">
      <alignment horizontal="center" vertical="top" wrapText="1"/>
    </xf>
    <xf numFmtId="0" fontId="19" fillId="0" borderId="21" xfId="0" applyFont="1" applyBorder="1" applyAlignment="1" applyProtection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1" fillId="0" borderId="57" xfId="0" applyFont="1" applyFill="1" applyBorder="1" applyAlignment="1">
      <alignment horizontal="left" vertical="top" wrapText="1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43" fontId="33" fillId="0" borderId="11" xfId="2" applyFont="1" applyFill="1" applyBorder="1" applyAlignment="1" applyProtection="1">
      <alignment horizontal="center" vertical="top" wrapText="1"/>
    </xf>
    <xf numFmtId="43" fontId="33" fillId="0" borderId="21" xfId="2" applyFont="1" applyFill="1" applyBorder="1" applyAlignment="1" applyProtection="1">
      <alignment horizontal="center" vertical="top" wrapText="1"/>
    </xf>
    <xf numFmtId="0" fontId="21" fillId="0" borderId="57" xfId="0" applyFont="1" applyBorder="1" applyAlignment="1">
      <alignment horizontal="left" vertical="top" wrapText="1"/>
    </xf>
    <xf numFmtId="0" fontId="21" fillId="0" borderId="57" xfId="0" applyFont="1" applyBorder="1" applyAlignment="1" applyProtection="1">
      <alignment horizontal="left" vertical="center" wrapText="1"/>
    </xf>
    <xf numFmtId="43" fontId="33" fillId="0" borderId="47" xfId="2" applyFont="1" applyBorder="1" applyAlignment="1" applyProtection="1">
      <alignment horizontal="left" vertical="top" wrapText="1"/>
    </xf>
    <xf numFmtId="43" fontId="33" fillId="0" borderId="58" xfId="2" applyFont="1" applyBorder="1" applyAlignment="1" applyProtection="1">
      <alignment horizontal="left" vertical="top" wrapText="1"/>
    </xf>
    <xf numFmtId="43" fontId="33" fillId="0" borderId="117" xfId="2" applyFont="1" applyBorder="1" applyAlignment="1" applyProtection="1">
      <alignment horizontal="left" vertical="top" wrapText="1"/>
    </xf>
    <xf numFmtId="43" fontId="33" fillId="0" borderId="101" xfId="2" applyFont="1" applyBorder="1" applyAlignment="1" applyProtection="1">
      <alignment horizontal="left" vertical="top" wrapText="1"/>
    </xf>
    <xf numFmtId="0" fontId="19" fillId="0" borderId="24" xfId="0" applyFont="1" applyFill="1" applyBorder="1" applyAlignment="1" applyProtection="1">
      <alignment horizontal="center" vertical="center" wrapText="1"/>
    </xf>
    <xf numFmtId="0" fontId="19" fillId="0" borderId="26" xfId="0" applyFont="1" applyFill="1" applyBorder="1" applyAlignment="1" applyProtection="1">
      <alignment horizontal="center" vertical="center" wrapText="1"/>
    </xf>
    <xf numFmtId="14" fontId="12" fillId="6" borderId="5" xfId="0" applyNumberFormat="1" applyFont="1" applyFill="1" applyBorder="1" applyAlignment="1" applyProtection="1">
      <alignment horizontal="center" vertical="top" wrapText="1"/>
      <protection locked="0"/>
    </xf>
    <xf numFmtId="14" fontId="12" fillId="6" borderId="6" xfId="0" applyNumberFormat="1" applyFont="1" applyFill="1" applyBorder="1" applyAlignment="1" applyProtection="1">
      <alignment horizontal="center" vertical="top" wrapText="1"/>
      <protection locked="0"/>
    </xf>
    <xf numFmtId="0" fontId="19" fillId="0" borderId="25" xfId="0" applyFont="1" applyFill="1" applyBorder="1" applyAlignment="1" applyProtection="1">
      <alignment horizontal="center" vertical="center" wrapText="1"/>
    </xf>
    <xf numFmtId="0" fontId="19" fillId="0" borderId="27" xfId="0" applyFont="1" applyFill="1" applyBorder="1" applyAlignment="1" applyProtection="1">
      <alignment horizontal="center" vertical="center" wrapText="1"/>
    </xf>
    <xf numFmtId="0" fontId="12" fillId="0" borderId="68" xfId="0" applyFont="1" applyFill="1" applyBorder="1" applyAlignment="1" applyProtection="1">
      <alignment horizontal="center" vertical="center" wrapText="1"/>
    </xf>
    <xf numFmtId="0" fontId="12" fillId="0" borderId="51" xfId="0" applyFont="1" applyFill="1" applyBorder="1" applyAlignment="1" applyProtection="1">
      <alignment horizontal="center" vertical="center" wrapText="1"/>
    </xf>
    <xf numFmtId="0" fontId="21" fillId="0" borderId="11" xfId="0" applyFont="1" applyBorder="1" applyAlignment="1" applyProtection="1">
      <alignment horizontal="center" vertical="top" wrapText="1"/>
    </xf>
    <xf numFmtId="0" fontId="21" fillId="0" borderId="20" xfId="0" applyFont="1" applyBorder="1" applyAlignment="1" applyProtection="1">
      <alignment horizontal="center" vertical="top" wrapText="1"/>
    </xf>
    <xf numFmtId="0" fontId="21" fillId="0" borderId="48" xfId="0" applyFont="1" applyBorder="1" applyAlignment="1" applyProtection="1">
      <alignment horizontal="center" vertical="top" wrapText="1"/>
    </xf>
    <xf numFmtId="0" fontId="28" fillId="0" borderId="2" xfId="0" applyFont="1" applyBorder="1" applyAlignment="1" applyProtection="1">
      <alignment horizontal="left" vertical="top" wrapText="1"/>
    </xf>
    <xf numFmtId="0" fontId="11" fillId="0" borderId="1" xfId="0" applyFont="1" applyFill="1" applyBorder="1" applyAlignment="1" applyProtection="1">
      <alignment horizontal="center" vertical="top" wrapText="1"/>
    </xf>
    <xf numFmtId="0" fontId="21" fillId="0" borderId="2" xfId="0" applyFont="1" applyBorder="1" applyAlignment="1" applyProtection="1">
      <alignment horizontal="left" vertical="top" wrapText="1"/>
    </xf>
    <xf numFmtId="0" fontId="19" fillId="0" borderId="44" xfId="0" applyFont="1" applyFill="1" applyBorder="1" applyAlignment="1" applyProtection="1">
      <alignment horizontal="center" vertical="center" wrapText="1"/>
    </xf>
    <xf numFmtId="0" fontId="19" fillId="0" borderId="65" xfId="0" applyFont="1" applyFill="1" applyBorder="1" applyAlignment="1" applyProtection="1">
      <alignment horizontal="center" vertical="center" wrapText="1"/>
    </xf>
    <xf numFmtId="0" fontId="19" fillId="0" borderId="31" xfId="0" applyFont="1" applyFill="1" applyBorder="1" applyAlignment="1" applyProtection="1">
      <alignment horizontal="center" vertical="center" wrapText="1"/>
    </xf>
    <xf numFmtId="0" fontId="19" fillId="0" borderId="47" xfId="0" applyFont="1" applyFill="1" applyBorder="1" applyAlignment="1" applyProtection="1">
      <alignment horizontal="center" vertical="center" wrapText="1"/>
    </xf>
    <xf numFmtId="0" fontId="19" fillId="0" borderId="57" xfId="0" applyFont="1" applyFill="1" applyBorder="1" applyAlignment="1" applyProtection="1">
      <alignment horizontal="center" vertical="center" wrapText="1"/>
    </xf>
    <xf numFmtId="0" fontId="19" fillId="0" borderId="32" xfId="0" applyFont="1" applyFill="1" applyBorder="1" applyAlignment="1" applyProtection="1">
      <alignment horizontal="center" vertical="center" wrapText="1"/>
    </xf>
    <xf numFmtId="0" fontId="12" fillId="6" borderId="30" xfId="0" applyFont="1" applyFill="1" applyBorder="1" applyAlignment="1" applyProtection="1">
      <alignment horizontal="left" vertical="top" wrapText="1"/>
      <protection locked="0"/>
    </xf>
    <xf numFmtId="0" fontId="19" fillId="0" borderId="48" xfId="0" applyFont="1" applyBorder="1" applyAlignment="1" applyProtection="1">
      <alignment horizontal="center" vertical="top" wrapText="1"/>
    </xf>
    <xf numFmtId="14" fontId="12" fillId="6" borderId="36" xfId="0" applyNumberFormat="1" applyFont="1" applyFill="1" applyBorder="1" applyAlignment="1" applyProtection="1">
      <alignment horizontal="center" vertical="top" wrapText="1"/>
      <protection locked="0"/>
    </xf>
    <xf numFmtId="14" fontId="12" fillId="6" borderId="37" xfId="0" applyNumberFormat="1" applyFont="1" applyFill="1" applyBorder="1" applyAlignment="1" applyProtection="1">
      <alignment horizontal="center" vertical="top" wrapText="1"/>
      <protection locked="0"/>
    </xf>
    <xf numFmtId="14" fontId="12" fillId="6" borderId="5" xfId="0" applyNumberFormat="1" applyFont="1" applyFill="1" applyBorder="1" applyAlignment="1" applyProtection="1">
      <alignment horizontal="left" vertical="top" wrapText="1"/>
      <protection locked="0"/>
    </xf>
    <xf numFmtId="14" fontId="12" fillId="6" borderId="6" xfId="0" applyNumberFormat="1" applyFont="1" applyFill="1" applyBorder="1" applyAlignment="1" applyProtection="1">
      <alignment horizontal="left" vertical="top" wrapText="1"/>
      <protection locked="0"/>
    </xf>
    <xf numFmtId="14" fontId="12" fillId="6" borderId="38" xfId="0" applyNumberFormat="1" applyFont="1" applyFill="1" applyBorder="1" applyAlignment="1" applyProtection="1">
      <alignment horizontal="center" vertical="top" wrapText="1"/>
      <protection locked="0"/>
    </xf>
    <xf numFmtId="14" fontId="12" fillId="6" borderId="39" xfId="0" applyNumberFormat="1" applyFont="1" applyFill="1" applyBorder="1" applyAlignment="1" applyProtection="1">
      <alignment horizontal="center" vertical="top" wrapText="1"/>
      <protection locked="0"/>
    </xf>
    <xf numFmtId="0" fontId="19" fillId="0" borderId="48" xfId="0" applyFont="1" applyFill="1" applyBorder="1" applyAlignment="1" applyProtection="1">
      <alignment horizontal="center" vertical="top" wrapText="1"/>
    </xf>
    <xf numFmtId="0" fontId="12" fillId="0" borderId="68" xfId="0" applyFont="1" applyBorder="1" applyAlignment="1" applyProtection="1">
      <alignment horizontal="center" vertical="center" wrapText="1"/>
    </xf>
    <xf numFmtId="0" fontId="12" fillId="0" borderId="51" xfId="0" applyFont="1" applyBorder="1" applyAlignment="1" applyProtection="1">
      <alignment horizontal="center" vertical="center" wrapText="1"/>
    </xf>
    <xf numFmtId="0" fontId="12" fillId="6" borderId="36" xfId="0" applyFont="1" applyFill="1" applyBorder="1" applyAlignment="1" applyProtection="1">
      <alignment horizontal="center" vertical="top" wrapText="1"/>
      <protection locked="0"/>
    </xf>
    <xf numFmtId="0" fontId="12" fillId="6" borderId="37" xfId="0" applyFont="1" applyFill="1" applyBorder="1" applyAlignment="1" applyProtection="1">
      <alignment horizontal="center" vertical="top" wrapText="1"/>
      <protection locked="0"/>
    </xf>
    <xf numFmtId="14" fontId="12" fillId="6" borderId="38" xfId="0" applyNumberFormat="1" applyFont="1" applyFill="1" applyBorder="1" applyAlignment="1" applyProtection="1">
      <alignment horizontal="left" vertical="top" wrapText="1"/>
      <protection locked="0"/>
    </xf>
    <xf numFmtId="14" fontId="12" fillId="6" borderId="39" xfId="0" applyNumberFormat="1" applyFont="1" applyFill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center" vertical="top" wrapText="1"/>
    </xf>
    <xf numFmtId="0" fontId="4" fillId="0" borderId="0" xfId="0" applyFont="1" applyAlignment="1" applyProtection="1">
      <alignment horizontal="center" vertical="top" wrapText="1"/>
    </xf>
    <xf numFmtId="0" fontId="21" fillId="0" borderId="0" xfId="0" applyFont="1" applyAlignment="1" applyProtection="1">
      <alignment horizontal="left" vertical="top" wrapText="1"/>
    </xf>
    <xf numFmtId="14" fontId="12" fillId="6" borderId="36" xfId="0" applyNumberFormat="1" applyFont="1" applyFill="1" applyBorder="1" applyAlignment="1" applyProtection="1">
      <alignment horizontal="left" vertical="top" wrapText="1"/>
      <protection locked="0"/>
    </xf>
    <xf numFmtId="14" fontId="12" fillId="6" borderId="37" xfId="0" applyNumberFormat="1" applyFont="1" applyFill="1" applyBorder="1" applyAlignment="1" applyProtection="1">
      <alignment horizontal="left" vertical="top" wrapText="1"/>
      <protection locked="0"/>
    </xf>
    <xf numFmtId="0" fontId="21" fillId="0" borderId="57" xfId="0" applyFont="1" applyBorder="1" applyAlignment="1" applyProtection="1">
      <alignment horizontal="left" vertical="top" wrapText="1"/>
    </xf>
    <xf numFmtId="0" fontId="4" fillId="3" borderId="19" xfId="0" applyFont="1" applyFill="1" applyBorder="1" applyAlignment="1" applyProtection="1">
      <alignment horizontal="center" vertical="top"/>
    </xf>
    <xf numFmtId="0" fontId="4" fillId="3" borderId="20" xfId="0" applyFont="1" applyFill="1" applyBorder="1" applyAlignment="1" applyProtection="1">
      <alignment horizontal="center" vertical="top"/>
    </xf>
    <xf numFmtId="0" fontId="4" fillId="3" borderId="48" xfId="0" applyFont="1" applyFill="1" applyBorder="1" applyAlignment="1" applyProtection="1">
      <alignment horizontal="center" vertical="top"/>
    </xf>
    <xf numFmtId="0" fontId="5" fillId="0" borderId="29" xfId="0" applyFont="1" applyBorder="1" applyAlignment="1" applyProtection="1">
      <alignment horizontal="left" vertical="top"/>
    </xf>
    <xf numFmtId="0" fontId="5" fillId="0" borderId="30" xfId="0" applyFont="1" applyBorder="1" applyAlignment="1" applyProtection="1">
      <alignment horizontal="left" vertical="top"/>
    </xf>
    <xf numFmtId="0" fontId="5" fillId="0" borderId="14" xfId="0" applyFont="1" applyBorder="1" applyAlignment="1" applyProtection="1">
      <alignment horizontal="left" vertical="top"/>
    </xf>
    <xf numFmtId="0" fontId="5" fillId="0" borderId="2" xfId="0" applyFont="1" applyBorder="1" applyAlignment="1" applyProtection="1">
      <alignment horizontal="left" vertical="top"/>
    </xf>
    <xf numFmtId="0" fontId="11" fillId="0" borderId="0" xfId="0" applyFont="1" applyAlignment="1" applyProtection="1">
      <alignment horizontal="center" vertical="top"/>
    </xf>
    <xf numFmtId="0" fontId="4" fillId="0" borderId="0" xfId="0" applyFont="1" applyAlignment="1" applyProtection="1">
      <alignment horizontal="center" vertical="top"/>
    </xf>
    <xf numFmtId="0" fontId="21" fillId="0" borderId="74" xfId="0" applyFont="1" applyFill="1" applyBorder="1" applyAlignment="1" applyProtection="1">
      <alignment horizontal="center" vertical="center" wrapText="1"/>
    </xf>
    <xf numFmtId="0" fontId="21" fillId="0" borderId="75" xfId="0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 applyProtection="1">
      <alignment horizontal="left" vertical="top"/>
    </xf>
    <xf numFmtId="0" fontId="12" fillId="3" borderId="36" xfId="0" applyFont="1" applyFill="1" applyBorder="1" applyAlignment="1" applyProtection="1">
      <alignment horizontal="left" vertical="top" wrapText="1"/>
      <protection locked="0"/>
    </xf>
    <xf numFmtId="0" fontId="12" fillId="3" borderId="64" xfId="0" applyFont="1" applyFill="1" applyBorder="1" applyAlignment="1" applyProtection="1">
      <alignment horizontal="left" vertical="top" wrapText="1"/>
      <protection locked="0"/>
    </xf>
    <xf numFmtId="0" fontId="12" fillId="3" borderId="37" xfId="0" applyFont="1" applyFill="1" applyBorder="1" applyAlignment="1" applyProtection="1">
      <alignment horizontal="left" vertical="top" wrapText="1"/>
      <protection locked="0"/>
    </xf>
    <xf numFmtId="0" fontId="12" fillId="3" borderId="54" xfId="0" applyFont="1" applyFill="1" applyBorder="1" applyAlignment="1" applyProtection="1">
      <alignment horizontal="left" vertical="top" wrapText="1"/>
      <protection locked="0"/>
    </xf>
    <xf numFmtId="0" fontId="12" fillId="3" borderId="53" xfId="0" applyFont="1" applyFill="1" applyBorder="1" applyAlignment="1" applyProtection="1">
      <alignment horizontal="left" vertical="top" wrapText="1"/>
      <protection locked="0"/>
    </xf>
    <xf numFmtId="0" fontId="12" fillId="3" borderId="55" xfId="0" applyFont="1" applyFill="1" applyBorder="1" applyAlignment="1" applyProtection="1">
      <alignment horizontal="left" vertical="top" wrapText="1"/>
      <protection locked="0"/>
    </xf>
    <xf numFmtId="0" fontId="23" fillId="0" borderId="11" xfId="0" applyFont="1" applyBorder="1" applyAlignment="1" applyProtection="1">
      <alignment horizontal="center" vertical="top" wrapText="1"/>
    </xf>
    <xf numFmtId="0" fontId="23" fillId="0" borderId="20" xfId="0" applyFont="1" applyBorder="1" applyAlignment="1" applyProtection="1">
      <alignment horizontal="center" vertical="top" wrapText="1"/>
    </xf>
    <xf numFmtId="0" fontId="23" fillId="0" borderId="48" xfId="0" applyFont="1" applyBorder="1" applyAlignment="1" applyProtection="1">
      <alignment horizontal="center" vertical="top" wrapText="1"/>
    </xf>
    <xf numFmtId="0" fontId="19" fillId="0" borderId="68" xfId="0" applyFont="1" applyFill="1" applyBorder="1" applyAlignment="1" applyProtection="1">
      <alignment horizontal="center" vertical="center" wrapText="1"/>
    </xf>
    <xf numFmtId="0" fontId="19" fillId="0" borderId="51" xfId="0" applyFont="1" applyFill="1" applyBorder="1" applyAlignment="1" applyProtection="1">
      <alignment horizontal="center" vertical="center" wrapText="1"/>
    </xf>
    <xf numFmtId="14" fontId="12" fillId="6" borderId="5" xfId="2" applyNumberFormat="1" applyFont="1" applyFill="1" applyBorder="1" applyAlignment="1" applyProtection="1">
      <alignment horizontal="left" vertical="top" wrapText="1"/>
      <protection locked="0"/>
    </xf>
    <xf numFmtId="14" fontId="12" fillId="6" borderId="6" xfId="2" applyNumberFormat="1" applyFont="1" applyFill="1" applyBorder="1" applyAlignment="1" applyProtection="1">
      <alignment horizontal="left" vertical="top" wrapText="1"/>
      <protection locked="0"/>
    </xf>
    <xf numFmtId="14" fontId="12" fillId="6" borderId="38" xfId="2" applyNumberFormat="1" applyFont="1" applyFill="1" applyBorder="1" applyAlignment="1" applyProtection="1">
      <alignment horizontal="left" vertical="top" wrapText="1"/>
      <protection locked="0"/>
    </xf>
    <xf numFmtId="14" fontId="12" fillId="6" borderId="39" xfId="2" applyNumberFormat="1" applyFont="1" applyFill="1" applyBorder="1" applyAlignment="1" applyProtection="1">
      <alignment horizontal="left" vertical="top" wrapText="1"/>
      <protection locked="0"/>
    </xf>
    <xf numFmtId="2" fontId="19" fillId="0" borderId="20" xfId="0" applyNumberFormat="1" applyFont="1" applyBorder="1" applyAlignment="1" applyProtection="1">
      <alignment horizontal="left" vertical="top" wrapText="1"/>
    </xf>
    <xf numFmtId="2" fontId="19" fillId="0" borderId="48" xfId="0" applyNumberFormat="1" applyFont="1" applyBorder="1" applyAlignment="1" applyProtection="1">
      <alignment horizontal="left" vertical="top" wrapText="1"/>
    </xf>
    <xf numFmtId="14" fontId="12" fillId="6" borderId="36" xfId="2" applyNumberFormat="1" applyFont="1" applyFill="1" applyBorder="1" applyAlignment="1" applyProtection="1">
      <alignment horizontal="left" vertical="top" wrapText="1"/>
      <protection locked="0"/>
    </xf>
    <xf numFmtId="14" fontId="12" fillId="6" borderId="37" xfId="2" applyNumberFormat="1" applyFont="1" applyFill="1" applyBorder="1" applyAlignment="1" applyProtection="1">
      <alignment horizontal="left" vertical="top" wrapText="1"/>
      <protection locked="0"/>
    </xf>
    <xf numFmtId="0" fontId="19" fillId="0" borderId="36" xfId="0" applyFont="1" applyFill="1" applyBorder="1" applyAlignment="1" applyProtection="1">
      <alignment horizontal="center" vertical="center" wrapText="1"/>
    </xf>
    <xf numFmtId="0" fontId="19" fillId="0" borderId="37" xfId="0" applyFont="1" applyFill="1" applyBorder="1" applyAlignment="1" applyProtection="1">
      <alignment horizontal="center" vertical="center" wrapText="1"/>
    </xf>
    <xf numFmtId="0" fontId="12" fillId="0" borderId="25" xfId="0" applyFont="1" applyFill="1" applyBorder="1" applyAlignment="1" applyProtection="1">
      <alignment horizontal="center" vertical="center" wrapText="1"/>
    </xf>
    <xf numFmtId="0" fontId="12" fillId="0" borderId="27" xfId="0" applyFont="1" applyFill="1" applyBorder="1" applyAlignment="1" applyProtection="1">
      <alignment horizontal="center" vertical="center" wrapText="1"/>
    </xf>
    <xf numFmtId="0" fontId="19" fillId="0" borderId="44" xfId="0" applyFont="1" applyBorder="1" applyAlignment="1" applyProtection="1">
      <alignment horizontal="center" vertical="top" wrapText="1"/>
    </xf>
    <xf numFmtId="0" fontId="19" fillId="0" borderId="31" xfId="0" applyFont="1" applyBorder="1" applyAlignment="1" applyProtection="1">
      <alignment horizontal="center" vertical="top" wrapText="1"/>
    </xf>
    <xf numFmtId="0" fontId="12" fillId="6" borderId="38" xfId="0" applyFont="1" applyFill="1" applyBorder="1" applyAlignment="1" applyProtection="1">
      <alignment horizontal="center" vertical="top" wrapText="1"/>
      <protection locked="0"/>
    </xf>
    <xf numFmtId="0" fontId="12" fillId="6" borderId="39" xfId="0" applyFont="1" applyFill="1" applyBorder="1" applyAlignment="1" applyProtection="1">
      <alignment horizontal="center" vertical="top" wrapText="1"/>
      <protection locked="0"/>
    </xf>
    <xf numFmtId="0" fontId="12" fillId="0" borderId="48" xfId="0" applyFont="1" applyBorder="1" applyAlignment="1" applyProtection="1">
      <alignment horizontal="center" vertical="top" wrapText="1"/>
    </xf>
    <xf numFmtId="0" fontId="12" fillId="0" borderId="20" xfId="0" applyFont="1" applyBorder="1" applyAlignment="1" applyProtection="1">
      <alignment horizontal="center" vertical="top" wrapText="1"/>
    </xf>
    <xf numFmtId="0" fontId="21" fillId="0" borderId="58" xfId="0" applyFont="1" applyBorder="1" applyAlignment="1" applyProtection="1">
      <alignment horizontal="left" vertical="top" wrapText="1"/>
    </xf>
    <xf numFmtId="0" fontId="21" fillId="0" borderId="20" xfId="0" applyFont="1" applyBorder="1" applyAlignment="1" applyProtection="1">
      <alignment horizontal="left" vertical="top" wrapText="1"/>
    </xf>
    <xf numFmtId="0" fontId="19" fillId="0" borderId="20" xfId="0" applyFont="1" applyBorder="1" applyAlignment="1" applyProtection="1">
      <alignment horizontal="center" vertical="top" wrapText="1"/>
    </xf>
    <xf numFmtId="14" fontId="19" fillId="0" borderId="25" xfId="0" applyNumberFormat="1" applyFont="1" applyFill="1" applyBorder="1" applyAlignment="1" applyProtection="1">
      <alignment horizontal="center" vertical="center" wrapText="1"/>
    </xf>
    <xf numFmtId="14" fontId="19" fillId="0" borderId="27" xfId="0" applyNumberFormat="1" applyFont="1" applyFill="1" applyBorder="1" applyAlignment="1" applyProtection="1">
      <alignment horizontal="center" vertical="center" wrapText="1"/>
    </xf>
    <xf numFmtId="0" fontId="19" fillId="3" borderId="25" xfId="0" applyFont="1" applyFill="1" applyBorder="1" applyAlignment="1" applyProtection="1">
      <alignment horizontal="center" vertical="center" wrapText="1"/>
    </xf>
    <xf numFmtId="0" fontId="19" fillId="3" borderId="27" xfId="0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 applyProtection="1">
      <alignment horizontal="left" vertical="top" wrapText="1"/>
    </xf>
    <xf numFmtId="0" fontId="12" fillId="6" borderId="44" xfId="0" applyFont="1" applyFill="1" applyBorder="1" applyAlignment="1" applyProtection="1">
      <alignment horizontal="left" vertical="top" wrapText="1"/>
      <protection locked="0"/>
    </xf>
    <xf numFmtId="0" fontId="12" fillId="6" borderId="65" xfId="0" applyFont="1" applyFill="1" applyBorder="1" applyAlignment="1" applyProtection="1">
      <alignment horizontal="left" vertical="top" wrapText="1"/>
      <protection locked="0"/>
    </xf>
    <xf numFmtId="0" fontId="12" fillId="6" borderId="31" xfId="0" applyFont="1" applyFill="1" applyBorder="1" applyAlignment="1" applyProtection="1">
      <alignment horizontal="left" vertical="top" wrapText="1"/>
      <protection locked="0"/>
    </xf>
    <xf numFmtId="2" fontId="12" fillId="6" borderId="63" xfId="0" applyNumberFormat="1" applyFont="1" applyFill="1" applyBorder="1" applyAlignment="1" applyProtection="1">
      <alignment horizontal="center" vertical="center" wrapText="1"/>
      <protection locked="0"/>
    </xf>
    <xf numFmtId="2" fontId="12" fillId="6" borderId="78" xfId="0" applyNumberFormat="1" applyFont="1" applyFill="1" applyBorder="1" applyAlignment="1" applyProtection="1">
      <alignment horizontal="center" vertical="center" wrapText="1"/>
      <protection locked="0"/>
    </xf>
    <xf numFmtId="0" fontId="12" fillId="6" borderId="5" xfId="0" applyFont="1" applyFill="1" applyBorder="1" applyAlignment="1" applyProtection="1">
      <alignment horizontal="left" vertical="top"/>
      <protection locked="0"/>
    </xf>
    <xf numFmtId="0" fontId="12" fillId="6" borderId="7" xfId="0" applyFont="1" applyFill="1" applyBorder="1" applyAlignment="1" applyProtection="1">
      <alignment horizontal="left" vertical="top"/>
      <protection locked="0"/>
    </xf>
    <xf numFmtId="0" fontId="12" fillId="6" borderId="6" xfId="0" applyFont="1" applyFill="1" applyBorder="1" applyAlignment="1" applyProtection="1">
      <alignment horizontal="left" vertical="top"/>
      <protection locked="0"/>
    </xf>
    <xf numFmtId="0" fontId="12" fillId="6" borderId="63" xfId="0" applyFont="1" applyFill="1" applyBorder="1" applyAlignment="1" applyProtection="1">
      <alignment horizontal="left" vertical="top"/>
      <protection locked="0"/>
    </xf>
    <xf numFmtId="0" fontId="12" fillId="6" borderId="52" xfId="0" applyFont="1" applyFill="1" applyBorder="1" applyAlignment="1" applyProtection="1">
      <alignment horizontal="left" vertical="top"/>
      <protection locked="0"/>
    </xf>
    <xf numFmtId="0" fontId="12" fillId="6" borderId="62" xfId="0" applyFont="1" applyFill="1" applyBorder="1" applyAlignment="1" applyProtection="1">
      <alignment horizontal="left" vertical="top"/>
      <protection locked="0"/>
    </xf>
    <xf numFmtId="0" fontId="19" fillId="0" borderId="36" xfId="0" applyFont="1" applyBorder="1" applyAlignment="1" applyProtection="1">
      <alignment horizontal="center" vertical="top" wrapText="1"/>
    </xf>
    <xf numFmtId="0" fontId="19" fillId="0" borderId="37" xfId="0" applyFont="1" applyBorder="1" applyAlignment="1" applyProtection="1">
      <alignment horizontal="center" vertical="top" wrapText="1"/>
    </xf>
    <xf numFmtId="0" fontId="21" fillId="0" borderId="21" xfId="0" applyFont="1" applyBorder="1" applyAlignment="1" applyProtection="1">
      <alignment horizontal="left" vertical="top" wrapText="1"/>
    </xf>
    <xf numFmtId="0" fontId="17" fillId="0" borderId="11" xfId="0" applyFont="1" applyBorder="1" applyAlignment="1" applyProtection="1">
      <alignment horizontal="center" vertical="top" wrapText="1"/>
    </xf>
    <xf numFmtId="0" fontId="17" fillId="0" borderId="48" xfId="0" applyFont="1" applyBorder="1" applyAlignment="1" applyProtection="1">
      <alignment horizontal="center" vertical="top" wrapText="1"/>
    </xf>
    <xf numFmtId="2" fontId="12" fillId="0" borderId="29" xfId="0" applyNumberFormat="1" applyFont="1" applyFill="1" applyBorder="1" applyAlignment="1" applyProtection="1">
      <alignment horizontal="left" vertical="center" wrapText="1"/>
      <protection locked="0"/>
    </xf>
    <xf numFmtId="2" fontId="12" fillId="0" borderId="28" xfId="0" applyNumberFormat="1" applyFont="1" applyFill="1" applyBorder="1" applyAlignment="1" applyProtection="1">
      <alignment horizontal="left" vertical="center" wrapText="1"/>
      <protection locked="0"/>
    </xf>
    <xf numFmtId="2" fontId="12" fillId="0" borderId="16" xfId="0" applyNumberFormat="1" applyFont="1" applyFill="1" applyBorder="1" applyAlignment="1" applyProtection="1">
      <alignment horizontal="left" vertical="center" wrapText="1"/>
      <protection locked="0"/>
    </xf>
    <xf numFmtId="2" fontId="12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1" xfId="0" applyFont="1" applyFill="1" applyBorder="1" applyAlignment="1">
      <alignment horizontal="center" vertical="top" wrapText="1"/>
    </xf>
    <xf numFmtId="0" fontId="21" fillId="0" borderId="8" xfId="0" applyFont="1" applyFill="1" applyBorder="1" applyAlignment="1" applyProtection="1">
      <alignment horizontal="center" wrapText="1"/>
    </xf>
    <xf numFmtId="0" fontId="21" fillId="0" borderId="10" xfId="0" applyFont="1" applyFill="1" applyBorder="1" applyAlignment="1" applyProtection="1">
      <alignment horizontal="center" wrapText="1"/>
    </xf>
    <xf numFmtId="43" fontId="32" fillId="0" borderId="20" xfId="2" applyFont="1" applyFill="1" applyBorder="1" applyAlignment="1" applyProtection="1">
      <alignment horizontal="left" vertical="top" wrapText="1"/>
    </xf>
    <xf numFmtId="0" fontId="21" fillId="0" borderId="57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horizontal="center" wrapText="1"/>
    </xf>
    <xf numFmtId="43" fontId="33" fillId="0" borderId="11" xfId="2" applyFont="1" applyBorder="1" applyAlignment="1" applyProtection="1">
      <alignment horizontal="left" vertical="top" wrapText="1"/>
    </xf>
    <xf numFmtId="43" fontId="33" fillId="0" borderId="20" xfId="2" applyFont="1" applyBorder="1" applyAlignment="1" applyProtection="1">
      <alignment horizontal="left" vertical="top" wrapText="1"/>
    </xf>
    <xf numFmtId="43" fontId="33" fillId="0" borderId="21" xfId="2" applyFont="1" applyBorder="1" applyAlignment="1" applyProtection="1">
      <alignment horizontal="left" vertical="top" wrapText="1"/>
    </xf>
    <xf numFmtId="0" fontId="12" fillId="0" borderId="19" xfId="0" applyFont="1" applyBorder="1" applyAlignment="1" applyProtection="1">
      <alignment horizontal="center" vertical="center" wrapText="1"/>
      <protection locked="0"/>
    </xf>
    <xf numFmtId="0" fontId="12" fillId="0" borderId="20" xfId="0" applyFont="1" applyBorder="1" applyAlignment="1" applyProtection="1">
      <alignment horizontal="center" vertical="center" wrapText="1"/>
      <protection locked="0"/>
    </xf>
    <xf numFmtId="0" fontId="19" fillId="3" borderId="5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top" wrapText="1"/>
    </xf>
    <xf numFmtId="0" fontId="21" fillId="0" borderId="43" xfId="0" applyFont="1" applyBorder="1" applyAlignment="1">
      <alignment horizontal="center" vertical="top" wrapText="1"/>
    </xf>
    <xf numFmtId="0" fontId="21" fillId="0" borderId="39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1" fillId="0" borderId="30" xfId="0" applyFont="1" applyFill="1" applyBorder="1" applyAlignment="1" applyProtection="1">
      <alignment horizontal="center" wrapText="1"/>
      <protection locked="0"/>
    </xf>
    <xf numFmtId="0" fontId="21" fillId="0" borderId="28" xfId="0" applyFont="1" applyFill="1" applyBorder="1" applyAlignment="1" applyProtection="1">
      <alignment horizontal="center" wrapText="1"/>
      <protection locked="0"/>
    </xf>
    <xf numFmtId="0" fontId="19" fillId="0" borderId="11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9" fillId="0" borderId="48" xfId="0" applyFont="1" applyFill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wrapText="1"/>
    </xf>
    <xf numFmtId="0" fontId="21" fillId="3" borderId="20" xfId="0" applyFont="1" applyFill="1" applyBorder="1" applyAlignment="1">
      <alignment horizontal="center" wrapText="1"/>
    </xf>
    <xf numFmtId="2" fontId="21" fillId="3" borderId="11" xfId="0" applyNumberFormat="1" applyFont="1" applyFill="1" applyBorder="1" applyAlignment="1">
      <alignment horizontal="center" wrapText="1"/>
    </xf>
    <xf numFmtId="2" fontId="21" fillId="3" borderId="21" xfId="0" applyNumberFormat="1" applyFont="1" applyFill="1" applyBorder="1" applyAlignment="1">
      <alignment horizontal="center" wrapText="1"/>
    </xf>
    <xf numFmtId="0" fontId="19" fillId="6" borderId="36" xfId="0" applyFont="1" applyFill="1" applyBorder="1" applyAlignment="1" applyProtection="1">
      <alignment horizontal="center" vertical="top" wrapText="1"/>
      <protection locked="0"/>
    </xf>
    <xf numFmtId="0" fontId="19" fillId="6" borderId="64" xfId="0" applyFont="1" applyFill="1" applyBorder="1" applyAlignment="1" applyProtection="1">
      <alignment horizontal="center" vertical="top" wrapText="1"/>
      <protection locked="0"/>
    </xf>
    <xf numFmtId="0" fontId="19" fillId="6" borderId="37" xfId="0" applyFont="1" applyFill="1" applyBorder="1" applyAlignment="1" applyProtection="1">
      <alignment horizontal="center" vertical="top" wrapText="1"/>
      <protection locked="0"/>
    </xf>
    <xf numFmtId="0" fontId="19" fillId="0" borderId="30" xfId="0" applyFont="1" applyFill="1" applyBorder="1" applyAlignment="1" applyProtection="1">
      <alignment horizontal="center" vertical="center" wrapText="1"/>
      <protection locked="0"/>
    </xf>
    <xf numFmtId="0" fontId="19" fillId="0" borderId="3" xfId="0" applyFont="1" applyFill="1" applyBorder="1" applyAlignment="1" applyProtection="1">
      <alignment horizontal="center" vertical="center" wrapText="1"/>
      <protection locked="0"/>
    </xf>
    <xf numFmtId="0" fontId="19" fillId="0" borderId="38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21" fillId="3" borderId="48" xfId="0" applyFont="1" applyFill="1" applyBorder="1" applyAlignment="1">
      <alignment horizontal="center" vertical="top" wrapText="1"/>
    </xf>
    <xf numFmtId="2" fontId="21" fillId="3" borderId="11" xfId="0" applyNumberFormat="1" applyFont="1" applyFill="1" applyBorder="1" applyAlignment="1">
      <alignment horizontal="center" vertical="top" wrapText="1"/>
    </xf>
    <xf numFmtId="2" fontId="21" fillId="3" borderId="21" xfId="0" applyNumberFormat="1" applyFont="1" applyFill="1" applyBorder="1" applyAlignment="1">
      <alignment horizontal="center" vertical="top" wrapText="1"/>
    </xf>
    <xf numFmtId="0" fontId="21" fillId="0" borderId="41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19" fillId="6" borderId="19" xfId="0" applyFont="1" applyFill="1" applyBorder="1" applyAlignment="1">
      <alignment horizontal="center" vertical="center" wrapText="1"/>
    </xf>
    <xf numFmtId="0" fontId="19" fillId="6" borderId="21" xfId="0" applyFont="1" applyFill="1" applyBorder="1" applyAlignment="1">
      <alignment horizontal="center" vertical="center" wrapText="1"/>
    </xf>
    <xf numFmtId="0" fontId="19" fillId="0" borderId="41" xfId="0" applyFont="1" applyFill="1" applyBorder="1" applyAlignment="1">
      <alignment horizontal="left" vertical="top" wrapText="1"/>
    </xf>
    <xf numFmtId="0" fontId="19" fillId="0" borderId="7" xfId="0" applyFont="1" applyFill="1" applyBorder="1" applyAlignment="1">
      <alignment horizontal="left" vertical="top" wrapText="1"/>
    </xf>
    <xf numFmtId="0" fontId="19" fillId="0" borderId="67" xfId="0" applyFont="1" applyFill="1" applyBorder="1" applyAlignment="1">
      <alignment horizontal="left" vertical="top" wrapText="1"/>
    </xf>
    <xf numFmtId="0" fontId="19" fillId="0" borderId="29" xfId="0" applyFont="1" applyFill="1" applyBorder="1" applyAlignment="1" applyProtection="1">
      <alignment horizontal="center" vertical="center" wrapText="1"/>
      <protection locked="0"/>
    </xf>
    <xf numFmtId="0" fontId="19" fillId="0" borderId="14" xfId="0" applyFont="1" applyFill="1" applyBorder="1" applyAlignment="1" applyProtection="1">
      <alignment horizontal="center" vertical="center" wrapText="1"/>
      <protection locked="0"/>
    </xf>
    <xf numFmtId="0" fontId="21" fillId="0" borderId="67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left" vertical="top"/>
    </xf>
    <xf numFmtId="0" fontId="23" fillId="0" borderId="2" xfId="0" applyFont="1" applyBorder="1" applyAlignment="1">
      <alignment horizontal="left" vertical="top"/>
    </xf>
    <xf numFmtId="0" fontId="5" fillId="0" borderId="7" xfId="0" applyFont="1" applyBorder="1" applyAlignment="1" applyProtection="1">
      <alignment horizontal="left" vertical="top" wrapText="1"/>
    </xf>
    <xf numFmtId="0" fontId="5" fillId="0" borderId="6" xfId="0" applyFont="1" applyBorder="1" applyAlignment="1" applyProtection="1">
      <alignment horizontal="left" vertical="top" wrapText="1"/>
    </xf>
    <xf numFmtId="0" fontId="5" fillId="0" borderId="53" xfId="0" applyFont="1" applyBorder="1" applyAlignment="1" applyProtection="1">
      <alignment horizontal="left" vertical="top" wrapText="1"/>
    </xf>
    <xf numFmtId="0" fontId="5" fillId="0" borderId="55" xfId="0" applyFont="1" applyBorder="1" applyAlignment="1" applyProtection="1">
      <alignment horizontal="left" vertical="top" wrapText="1"/>
    </xf>
    <xf numFmtId="0" fontId="5" fillId="0" borderId="1" xfId="0" applyFont="1" applyBorder="1" applyAlignment="1" applyProtection="1">
      <alignment horizontal="center" vertical="top"/>
    </xf>
    <xf numFmtId="0" fontId="5" fillId="0" borderId="19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center" vertical="center"/>
    </xf>
    <xf numFmtId="0" fontId="5" fillId="0" borderId="48" xfId="0" applyFont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left"/>
    </xf>
    <xf numFmtId="0" fontId="4" fillId="0" borderId="48" xfId="0" applyFont="1" applyFill="1" applyBorder="1" applyAlignment="1" applyProtection="1">
      <alignment horizontal="left"/>
    </xf>
    <xf numFmtId="0" fontId="4" fillId="0" borderId="20" xfId="0" applyFont="1" applyBorder="1" applyAlignment="1" applyProtection="1">
      <alignment horizontal="left"/>
    </xf>
    <xf numFmtId="0" fontId="4" fillId="0" borderId="48" xfId="0" applyFont="1" applyBorder="1" applyAlignment="1" applyProtection="1">
      <alignment horizontal="left"/>
    </xf>
    <xf numFmtId="0" fontId="4" fillId="0" borderId="19" xfId="0" applyFont="1" applyBorder="1" applyAlignment="1" applyProtection="1">
      <alignment horizontal="center" vertical="top"/>
    </xf>
    <xf numFmtId="0" fontId="4" fillId="0" borderId="48" xfId="0" applyFont="1" applyBorder="1" applyAlignment="1" applyProtection="1">
      <alignment horizontal="center" vertical="top"/>
    </xf>
    <xf numFmtId="0" fontId="5" fillId="0" borderId="44" xfId="0" applyFont="1" applyBorder="1" applyAlignment="1" applyProtection="1">
      <alignment horizontal="left" vertical="top"/>
    </xf>
    <xf numFmtId="0" fontId="5" fillId="0" borderId="65" xfId="0" applyFont="1" applyBorder="1" applyAlignment="1" applyProtection="1">
      <alignment horizontal="left" vertical="top"/>
    </xf>
    <xf numFmtId="0" fontId="5" fillId="0" borderId="66" xfId="0" applyFont="1" applyBorder="1" applyAlignment="1" applyProtection="1">
      <alignment horizontal="left" vertical="top"/>
    </xf>
    <xf numFmtId="0" fontId="5" fillId="0" borderId="5" xfId="0" applyFont="1" applyBorder="1" applyAlignment="1" applyProtection="1">
      <alignment horizontal="left" vertical="top"/>
    </xf>
    <xf numFmtId="0" fontId="5" fillId="0" borderId="67" xfId="0" applyFont="1" applyBorder="1" applyAlignment="1" applyProtection="1">
      <alignment horizontal="left" vertical="top"/>
    </xf>
    <xf numFmtId="0" fontId="5" fillId="0" borderId="38" xfId="0" applyFont="1" applyBorder="1" applyAlignment="1" applyProtection="1">
      <alignment horizontal="left" vertical="top"/>
    </xf>
    <xf numFmtId="0" fontId="5" fillId="0" borderId="69" xfId="0" applyFont="1" applyBorder="1" applyAlignment="1" applyProtection="1">
      <alignment horizontal="left" vertical="top"/>
    </xf>
    <xf numFmtId="0" fontId="24" fillId="0" borderId="41" xfId="0" applyFont="1" applyBorder="1" applyAlignment="1" applyProtection="1">
      <alignment horizontal="left" vertical="top"/>
    </xf>
    <xf numFmtId="0" fontId="24" fillId="0" borderId="7" xfId="0" applyFont="1" applyBorder="1" applyAlignment="1" applyProtection="1">
      <alignment horizontal="left" vertical="top"/>
    </xf>
    <xf numFmtId="0" fontId="24" fillId="0" borderId="42" xfId="0" applyFont="1" applyBorder="1" applyAlignment="1" applyProtection="1">
      <alignment horizontal="left" vertical="top"/>
    </xf>
    <xf numFmtId="0" fontId="24" fillId="0" borderId="43" xfId="0" applyFont="1" applyBorder="1" applyAlignment="1" applyProtection="1">
      <alignment horizontal="left" vertical="top"/>
    </xf>
    <xf numFmtId="0" fontId="24" fillId="0" borderId="39" xfId="0" applyFont="1" applyBorder="1" applyAlignment="1" applyProtection="1">
      <alignment horizontal="left" vertical="top"/>
    </xf>
    <xf numFmtId="0" fontId="4" fillId="0" borderId="20" xfId="0" applyFont="1" applyBorder="1" applyAlignment="1" applyProtection="1">
      <alignment horizontal="left" vertical="top"/>
    </xf>
    <xf numFmtId="0" fontId="4" fillId="0" borderId="48" xfId="0" applyFont="1" applyBorder="1" applyAlignment="1" applyProtection="1">
      <alignment horizontal="left" vertical="top"/>
    </xf>
    <xf numFmtId="43" fontId="10" fillId="0" borderId="19" xfId="0" applyNumberFormat="1" applyFont="1" applyFill="1" applyBorder="1" applyAlignment="1" applyProtection="1">
      <alignment horizontal="center" vertical="top"/>
    </xf>
    <xf numFmtId="43" fontId="10" fillId="0" borderId="20" xfId="0" applyNumberFormat="1" applyFont="1" applyFill="1" applyBorder="1" applyAlignment="1" applyProtection="1">
      <alignment horizontal="center" vertical="top"/>
    </xf>
    <xf numFmtId="43" fontId="10" fillId="0" borderId="21" xfId="0" applyNumberFormat="1" applyFont="1" applyFill="1" applyBorder="1" applyAlignment="1" applyProtection="1">
      <alignment horizontal="center" vertical="top"/>
    </xf>
    <xf numFmtId="0" fontId="12" fillId="6" borderId="5" xfId="0" applyFont="1" applyFill="1" applyBorder="1" applyAlignment="1" applyProtection="1">
      <alignment horizontal="center" vertical="top"/>
      <protection locked="0"/>
    </xf>
    <xf numFmtId="0" fontId="12" fillId="6" borderId="7" xfId="0" applyFont="1" applyFill="1" applyBorder="1" applyAlignment="1" applyProtection="1">
      <alignment horizontal="center" vertical="top"/>
      <protection locked="0"/>
    </xf>
    <xf numFmtId="0" fontId="12" fillId="6" borderId="6" xfId="0" applyFont="1" applyFill="1" applyBorder="1" applyAlignment="1" applyProtection="1">
      <alignment horizontal="center" vertical="top"/>
      <protection locked="0"/>
    </xf>
    <xf numFmtId="0" fontId="11" fillId="0" borderId="1" xfId="0" applyFont="1" applyBorder="1" applyAlignment="1">
      <alignment horizontal="center" vertical="top"/>
    </xf>
    <xf numFmtId="0" fontId="49" fillId="0" borderId="2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 wrapText="1"/>
    </xf>
    <xf numFmtId="0" fontId="21" fillId="0" borderId="33" xfId="0" applyFont="1" applyBorder="1" applyAlignment="1">
      <alignment horizontal="left" vertical="top" wrapText="1"/>
    </xf>
    <xf numFmtId="0" fontId="19" fillId="0" borderId="11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48" xfId="0" applyFont="1" applyFill="1" applyBorder="1" applyAlignment="1">
      <alignment horizontal="center" vertical="center"/>
    </xf>
    <xf numFmtId="0" fontId="12" fillId="6" borderId="36" xfId="0" applyFont="1" applyFill="1" applyBorder="1" applyAlignment="1" applyProtection="1">
      <alignment horizontal="left" vertical="top"/>
      <protection locked="0"/>
    </xf>
    <xf numFmtId="0" fontId="12" fillId="6" borderId="64" xfId="0" applyFont="1" applyFill="1" applyBorder="1" applyAlignment="1" applyProtection="1">
      <alignment horizontal="left" vertical="top"/>
      <protection locked="0"/>
    </xf>
    <xf numFmtId="0" fontId="12" fillId="6" borderId="37" xfId="0" applyFont="1" applyFill="1" applyBorder="1" applyAlignment="1" applyProtection="1">
      <alignment horizontal="left" vertical="top"/>
      <protection locked="0"/>
    </xf>
    <xf numFmtId="0" fontId="12" fillId="6" borderId="44" xfId="0" applyFont="1" applyFill="1" applyBorder="1" applyAlignment="1" applyProtection="1">
      <alignment horizontal="left" vertical="top"/>
      <protection locked="0"/>
    </xf>
    <xf numFmtId="0" fontId="12" fillId="6" borderId="65" xfId="0" applyFont="1" applyFill="1" applyBorder="1" applyAlignment="1" applyProtection="1">
      <alignment horizontal="left" vertical="top"/>
      <protection locked="0"/>
    </xf>
    <xf numFmtId="0" fontId="12" fillId="6" borderId="31" xfId="0" applyFont="1" applyFill="1" applyBorder="1" applyAlignment="1" applyProtection="1">
      <alignment horizontal="left" vertical="top"/>
      <protection locked="0"/>
    </xf>
    <xf numFmtId="0" fontId="21" fillId="0" borderId="11" xfId="0" applyFont="1" applyBorder="1" applyAlignment="1">
      <alignment horizontal="center" vertical="top"/>
    </xf>
    <xf numFmtId="0" fontId="21" fillId="0" borderId="20" xfId="0" applyFont="1" applyBorder="1" applyAlignment="1">
      <alignment horizontal="center" vertical="top"/>
    </xf>
    <xf numFmtId="0" fontId="21" fillId="0" borderId="48" xfId="0" applyFont="1" applyBorder="1" applyAlignment="1">
      <alignment horizontal="center" vertical="top"/>
    </xf>
    <xf numFmtId="0" fontId="12" fillId="6" borderId="54" xfId="0" applyFont="1" applyFill="1" applyBorder="1" applyAlignment="1" applyProtection="1">
      <alignment horizontal="left" vertical="top"/>
      <protection locked="0"/>
    </xf>
    <xf numFmtId="0" fontId="12" fillId="6" borderId="53" xfId="0" applyFont="1" applyFill="1" applyBorder="1" applyAlignment="1" applyProtection="1">
      <alignment horizontal="left" vertical="top"/>
      <protection locked="0"/>
    </xf>
    <xf numFmtId="0" fontId="12" fillId="6" borderId="55" xfId="0" applyFont="1" applyFill="1" applyBorder="1" applyAlignment="1" applyProtection="1">
      <alignment horizontal="left" vertical="top"/>
      <protection locked="0"/>
    </xf>
    <xf numFmtId="0" fontId="21" fillId="0" borderId="1" xfId="0" applyFont="1" applyBorder="1" applyAlignment="1">
      <alignment horizontal="left" vertical="top"/>
    </xf>
    <xf numFmtId="0" fontId="21" fillId="0" borderId="33" xfId="0" applyFont="1" applyBorder="1" applyAlignment="1">
      <alignment horizontal="left" vertical="top"/>
    </xf>
    <xf numFmtId="0" fontId="19" fillId="0" borderId="44" xfId="0" applyFont="1" applyFill="1" applyBorder="1" applyAlignment="1">
      <alignment horizontal="center" vertical="center" wrapText="1"/>
    </xf>
    <xf numFmtId="0" fontId="19" fillId="6" borderId="36" xfId="0" applyFont="1" applyFill="1" applyBorder="1" applyAlignment="1" applyProtection="1">
      <alignment horizontal="center" vertical="top"/>
      <protection locked="0"/>
    </xf>
    <xf numFmtId="0" fontId="19" fillId="6" borderId="60" xfId="0" applyFont="1" applyFill="1" applyBorder="1" applyAlignment="1" applyProtection="1">
      <alignment horizontal="center" vertical="top"/>
      <protection locked="0"/>
    </xf>
    <xf numFmtId="2" fontId="23" fillId="0" borderId="11" xfId="0" applyNumberFormat="1" applyFont="1" applyFill="1" applyBorder="1" applyAlignment="1">
      <alignment horizontal="center" vertical="top"/>
    </xf>
    <xf numFmtId="2" fontId="23" fillId="0" borderId="21" xfId="0" applyNumberFormat="1" applyFont="1" applyFill="1" applyBorder="1" applyAlignment="1">
      <alignment horizontal="center" vertical="top"/>
    </xf>
    <xf numFmtId="0" fontId="12" fillId="6" borderId="63" xfId="0" applyFont="1" applyFill="1" applyBorder="1" applyAlignment="1" applyProtection="1">
      <alignment horizontal="center" vertical="top"/>
      <protection locked="0"/>
    </xf>
    <xf numFmtId="0" fontId="12" fillId="6" borderId="52" xfId="0" applyFont="1" applyFill="1" applyBorder="1" applyAlignment="1" applyProtection="1">
      <alignment horizontal="center" vertical="top"/>
      <protection locked="0"/>
    </xf>
    <xf numFmtId="0" fontId="12" fillId="6" borderId="62" xfId="0" applyFont="1" applyFill="1" applyBorder="1" applyAlignment="1" applyProtection="1">
      <alignment horizontal="center" vertical="top"/>
      <protection locked="0"/>
    </xf>
    <xf numFmtId="0" fontId="1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9" fillId="0" borderId="11" xfId="0" applyFont="1" applyBorder="1" applyAlignment="1">
      <alignment horizontal="center" vertical="top"/>
    </xf>
    <xf numFmtId="0" fontId="19" fillId="0" borderId="21" xfId="0" applyFont="1" applyBorder="1" applyAlignment="1">
      <alignment horizontal="center" vertical="top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19" fillId="0" borderId="13" xfId="0" applyFont="1" applyFill="1" applyBorder="1" applyAlignment="1" applyProtection="1">
      <alignment horizontal="center" vertical="center" wrapText="1"/>
    </xf>
    <xf numFmtId="0" fontId="19" fillId="0" borderId="44" xfId="0" applyFont="1" applyBorder="1" applyAlignment="1" applyProtection="1">
      <alignment horizontal="center" vertical="center" wrapText="1"/>
    </xf>
    <xf numFmtId="0" fontId="19" fillId="0" borderId="31" xfId="0" applyFont="1" applyBorder="1" applyAlignment="1" applyProtection="1">
      <alignment horizontal="center" vertical="center" wrapText="1"/>
    </xf>
    <xf numFmtId="0" fontId="19" fillId="0" borderId="47" xfId="0" applyFont="1" applyBorder="1" applyAlignment="1" applyProtection="1">
      <alignment horizontal="center" vertical="center" wrapText="1"/>
    </xf>
    <xf numFmtId="0" fontId="19" fillId="0" borderId="32" xfId="0" applyFont="1" applyBorder="1" applyAlignment="1" applyProtection="1">
      <alignment horizontal="center" vertical="center" wrapText="1"/>
    </xf>
    <xf numFmtId="0" fontId="21" fillId="0" borderId="57" xfId="0" applyFont="1" applyBorder="1" applyAlignment="1" applyProtection="1">
      <alignment horizontal="center" vertical="top" wrapText="1"/>
    </xf>
    <xf numFmtId="0" fontId="21" fillId="0" borderId="9" xfId="0" applyFont="1" applyBorder="1" applyAlignment="1" applyProtection="1">
      <alignment horizontal="center" vertical="top" wrapText="1"/>
    </xf>
    <xf numFmtId="0" fontId="12" fillId="6" borderId="30" xfId="0" applyFont="1" applyFill="1" applyBorder="1" applyAlignment="1" applyProtection="1">
      <alignment horizontal="center" vertical="top" wrapText="1"/>
      <protection locked="0"/>
    </xf>
    <xf numFmtId="0" fontId="12" fillId="6" borderId="2" xfId="0" applyFont="1" applyFill="1" applyBorder="1" applyAlignment="1" applyProtection="1">
      <alignment horizontal="left" vertical="top" wrapText="1"/>
      <protection locked="0"/>
    </xf>
    <xf numFmtId="0" fontId="21" fillId="0" borderId="1" xfId="0" applyFont="1" applyFill="1" applyBorder="1" applyAlignment="1" applyProtection="1">
      <alignment horizontal="center" vertical="center" wrapText="1"/>
    </xf>
    <xf numFmtId="0" fontId="21" fillId="0" borderId="33" xfId="0" applyFont="1" applyBorder="1" applyAlignment="1" applyProtection="1">
      <alignment horizontal="left" vertical="top" wrapText="1"/>
    </xf>
    <xf numFmtId="0" fontId="19" fillId="0" borderId="9" xfId="0" applyFont="1" applyFill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left" vertical="top"/>
    </xf>
    <xf numFmtId="0" fontId="4" fillId="0" borderId="7" xfId="0" applyFont="1" applyBorder="1" applyAlignment="1" applyProtection="1">
      <alignment horizontal="left" vertical="top"/>
    </xf>
    <xf numFmtId="0" fontId="4" fillId="0" borderId="67" xfId="0" applyFont="1" applyBorder="1" applyAlignment="1" applyProtection="1">
      <alignment horizontal="left" vertical="top"/>
    </xf>
    <xf numFmtId="0" fontId="4" fillId="0" borderId="44" xfId="0" applyFont="1" applyBorder="1" applyAlignment="1" applyProtection="1">
      <alignment horizontal="left" vertical="top"/>
    </xf>
    <xf numFmtId="0" fontId="4" fillId="0" borderId="65" xfId="0" applyFont="1" applyBorder="1" applyAlignment="1" applyProtection="1">
      <alignment horizontal="left" vertical="top"/>
    </xf>
    <xf numFmtId="0" fontId="4" fillId="0" borderId="66" xfId="0" applyFont="1" applyBorder="1" applyAlignment="1" applyProtection="1">
      <alignment horizontal="left" vertical="top"/>
    </xf>
    <xf numFmtId="0" fontId="4" fillId="0" borderId="19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0" fontId="4" fillId="0" borderId="48" xfId="0" applyFont="1" applyBorder="1" applyAlignment="1" applyProtection="1">
      <alignment horizontal="center" vertical="center"/>
    </xf>
    <xf numFmtId="0" fontId="4" fillId="0" borderId="64" xfId="0" applyFont="1" applyBorder="1" applyAlignment="1" applyProtection="1">
      <alignment horizontal="left" vertical="top"/>
    </xf>
    <xf numFmtId="0" fontId="4" fillId="0" borderId="37" xfId="0" applyFont="1" applyBorder="1" applyAlignment="1" applyProtection="1">
      <alignment horizontal="left" vertical="top"/>
    </xf>
    <xf numFmtId="0" fontId="4" fillId="0" borderId="64" xfId="0" applyFont="1" applyBorder="1" applyAlignment="1" applyProtection="1">
      <alignment horizontal="left" vertical="center" wrapText="1"/>
    </xf>
    <xf numFmtId="0" fontId="4" fillId="0" borderId="37" xfId="0" applyFont="1" applyBorder="1" applyAlignment="1" applyProtection="1">
      <alignment horizontal="left" vertical="center" wrapText="1"/>
    </xf>
    <xf numFmtId="0" fontId="4" fillId="0" borderId="7" xfId="0" quotePrefix="1" applyFont="1" applyBorder="1" applyAlignment="1" applyProtection="1">
      <alignment horizontal="left" vertical="top" wrapText="1"/>
    </xf>
    <xf numFmtId="0" fontId="4" fillId="0" borderId="7" xfId="0" quotePrefix="1" applyFont="1" applyBorder="1" applyAlignment="1" applyProtection="1">
      <alignment horizontal="left" vertical="top"/>
    </xf>
    <xf numFmtId="0" fontId="4" fillId="0" borderId="6" xfId="0" quotePrefix="1" applyFont="1" applyBorder="1" applyAlignment="1" applyProtection="1">
      <alignment horizontal="left" vertical="top"/>
    </xf>
    <xf numFmtId="0" fontId="4" fillId="0" borderId="57" xfId="0" applyFont="1" applyBorder="1" applyAlignment="1" applyProtection="1">
      <alignment horizontal="center"/>
    </xf>
    <xf numFmtId="0" fontId="6" fillId="0" borderId="7" xfId="0" applyFont="1" applyBorder="1" applyAlignment="1" applyProtection="1">
      <alignment horizontal="center"/>
    </xf>
    <xf numFmtId="0" fontId="6" fillId="0" borderId="6" xfId="0" applyFont="1" applyBorder="1" applyAlignment="1" applyProtection="1">
      <alignment horizontal="center"/>
    </xf>
    <xf numFmtId="0" fontId="4" fillId="0" borderId="43" xfId="0" quotePrefix="1" applyFont="1" applyBorder="1" applyAlignment="1" applyProtection="1">
      <alignment horizontal="left" vertical="top"/>
    </xf>
    <xf numFmtId="0" fontId="4" fillId="0" borderId="39" xfId="0" quotePrefix="1" applyFont="1" applyBorder="1" applyAlignment="1" applyProtection="1">
      <alignment horizontal="left" vertical="top"/>
    </xf>
    <xf numFmtId="0" fontId="5" fillId="0" borderId="20" xfId="0" quotePrefix="1" applyFont="1" applyBorder="1" applyAlignment="1" applyProtection="1">
      <alignment horizontal="center" vertical="top"/>
    </xf>
    <xf numFmtId="0" fontId="4" fillId="3" borderId="65" xfId="0" applyFont="1" applyFill="1" applyBorder="1" applyAlignment="1" applyProtection="1">
      <alignment horizontal="center" vertical="top"/>
    </xf>
    <xf numFmtId="0" fontId="4" fillId="3" borderId="31" xfId="0" applyFont="1" applyFill="1" applyBorder="1" applyAlignment="1" applyProtection="1">
      <alignment horizontal="center" vertical="top"/>
    </xf>
    <xf numFmtId="0" fontId="4" fillId="0" borderId="64" xfId="0" applyFont="1" applyBorder="1" applyAlignment="1" applyProtection="1">
      <alignment horizontal="left" vertical="top" wrapText="1"/>
    </xf>
    <xf numFmtId="0" fontId="4" fillId="0" borderId="43" xfId="0" applyFont="1" applyBorder="1" applyAlignment="1" applyProtection="1">
      <alignment horizontal="left" vertical="center" wrapText="1"/>
    </xf>
    <xf numFmtId="0" fontId="4" fillId="0" borderId="43" xfId="0" applyFont="1" applyBorder="1" applyAlignment="1" applyProtection="1">
      <alignment horizontal="left" vertical="center"/>
    </xf>
    <xf numFmtId="0" fontId="4" fillId="0" borderId="39" xfId="0" applyFont="1" applyBorder="1" applyAlignment="1" applyProtection="1">
      <alignment horizontal="left" vertical="center"/>
    </xf>
    <xf numFmtId="0" fontId="21" fillId="0" borderId="54" xfId="0" applyFont="1" applyBorder="1" applyAlignment="1" applyProtection="1">
      <alignment horizontal="center"/>
      <protection locked="0"/>
    </xf>
    <xf numFmtId="0" fontId="21" fillId="0" borderId="53" xfId="0" applyFont="1" applyBorder="1" applyAlignment="1" applyProtection="1">
      <alignment horizontal="center"/>
      <protection locked="0"/>
    </xf>
    <xf numFmtId="0" fontId="21" fillId="0" borderId="55" xfId="0" applyFont="1" applyBorder="1" applyAlignment="1" applyProtection="1">
      <alignment horizontal="center"/>
      <protection locked="0"/>
    </xf>
    <xf numFmtId="0" fontId="19" fillId="0" borderId="45" xfId="0" applyFont="1" applyBorder="1" applyAlignment="1" applyProtection="1">
      <alignment horizontal="center"/>
      <protection locked="0"/>
    </xf>
    <xf numFmtId="0" fontId="19" fillId="0" borderId="1" xfId="0" applyFont="1" applyBorder="1" applyAlignment="1" applyProtection="1">
      <alignment horizontal="center"/>
      <protection locked="0"/>
    </xf>
    <xf numFmtId="0" fontId="19" fillId="0" borderId="46" xfId="0" applyFont="1" applyBorder="1" applyAlignment="1" applyProtection="1">
      <alignment horizontal="center"/>
      <protection locked="0"/>
    </xf>
    <xf numFmtId="0" fontId="23" fillId="0" borderId="54" xfId="0" applyFont="1" applyBorder="1" applyAlignment="1" applyProtection="1">
      <alignment horizontal="center" vertical="top"/>
      <protection locked="0"/>
    </xf>
    <xf numFmtId="0" fontId="23" fillId="0" borderId="53" xfId="0" applyFont="1" applyBorder="1" applyAlignment="1" applyProtection="1">
      <alignment horizontal="center" vertical="top"/>
      <protection locked="0"/>
    </xf>
    <xf numFmtId="0" fontId="12" fillId="0" borderId="45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9" fillId="0" borderId="52" xfId="0" applyFont="1" applyBorder="1" applyAlignment="1" applyProtection="1">
      <alignment horizontal="center"/>
      <protection locked="0"/>
    </xf>
    <xf numFmtId="0" fontId="19" fillId="0" borderId="62" xfId="0" applyFont="1" applyBorder="1" applyAlignment="1" applyProtection="1">
      <alignment horizontal="center"/>
      <protection locked="0"/>
    </xf>
    <xf numFmtId="0" fontId="12" fillId="0" borderId="46" xfId="0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center" vertical="top"/>
      <protection locked="0"/>
    </xf>
    <xf numFmtId="0" fontId="12" fillId="0" borderId="52" xfId="0" applyFont="1" applyBorder="1" applyAlignment="1" applyProtection="1">
      <alignment horizontal="center" vertical="center"/>
      <protection locked="0"/>
    </xf>
    <xf numFmtId="0" fontId="23" fillId="0" borderId="45" xfId="0" applyFont="1" applyBorder="1" applyAlignment="1" applyProtection="1">
      <alignment horizontal="center" vertical="top"/>
      <protection locked="0"/>
    </xf>
    <xf numFmtId="0" fontId="12" fillId="0" borderId="63" xfId="0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/>
    </xf>
    <xf numFmtId="0" fontId="19" fillId="0" borderId="2" xfId="0" applyFont="1" applyBorder="1" applyAlignment="1" applyProtection="1">
      <alignment horizontal="right"/>
    </xf>
    <xf numFmtId="0" fontId="19" fillId="0" borderId="5" xfId="0" applyFont="1" applyBorder="1" applyAlignment="1" applyProtection="1">
      <alignment horizontal="right"/>
    </xf>
    <xf numFmtId="0" fontId="19" fillId="0" borderId="2" xfId="0" applyFont="1" applyFill="1" applyBorder="1" applyAlignment="1" applyProtection="1">
      <alignment horizontal="right"/>
    </xf>
    <xf numFmtId="0" fontId="19" fillId="0" borderId="5" xfId="0" applyFont="1" applyFill="1" applyBorder="1" applyAlignment="1" applyProtection="1">
      <alignment horizontal="right"/>
    </xf>
    <xf numFmtId="0" fontId="19" fillId="0" borderId="8" xfId="0" applyFont="1" applyBorder="1" applyAlignment="1" applyProtection="1">
      <alignment horizontal="center"/>
    </xf>
    <xf numFmtId="0" fontId="19" fillId="0" borderId="9" xfId="0" applyFont="1" applyBorder="1" applyAlignment="1" applyProtection="1">
      <alignment horizontal="center"/>
    </xf>
    <xf numFmtId="0" fontId="19" fillId="0" borderId="10" xfId="0" applyFont="1" applyBorder="1" applyAlignment="1" applyProtection="1">
      <alignment horizontal="center"/>
    </xf>
    <xf numFmtId="0" fontId="21" fillId="0" borderId="19" xfId="0" applyFont="1" applyBorder="1" applyAlignment="1" applyProtection="1">
      <alignment horizontal="center" vertical="center" wrapText="1"/>
    </xf>
    <xf numFmtId="0" fontId="21" fillId="0" borderId="20" xfId="0" applyFont="1" applyBorder="1" applyAlignment="1" applyProtection="1">
      <alignment horizontal="center" vertical="center" wrapText="1"/>
    </xf>
    <xf numFmtId="0" fontId="19" fillId="0" borderId="41" xfId="0" applyFont="1" applyBorder="1" applyAlignment="1" applyProtection="1">
      <alignment horizontal="center" vertical="center"/>
    </xf>
    <xf numFmtId="0" fontId="19" fillId="0" borderId="7" xfId="0" applyFont="1" applyBorder="1" applyAlignment="1" applyProtection="1">
      <alignment horizontal="center" vertical="center"/>
    </xf>
    <xf numFmtId="0" fontId="19" fillId="0" borderId="67" xfId="0" applyFont="1" applyBorder="1" applyAlignment="1" applyProtection="1">
      <alignment horizontal="center" vertical="center"/>
    </xf>
    <xf numFmtId="0" fontId="21" fillId="0" borderId="29" xfId="0" applyFont="1" applyBorder="1" applyAlignment="1" applyProtection="1">
      <alignment horizontal="center" vertical="center"/>
    </xf>
    <xf numFmtId="0" fontId="21" fillId="0" borderId="30" xfId="0" applyFont="1" applyBorder="1" applyAlignment="1" applyProtection="1">
      <alignment horizontal="center" vertical="center"/>
    </xf>
    <xf numFmtId="0" fontId="21" fillId="0" borderId="36" xfId="0" applyFont="1" applyBorder="1" applyAlignment="1" applyProtection="1">
      <alignment horizontal="center" vertical="center"/>
    </xf>
    <xf numFmtId="0" fontId="21" fillId="0" borderId="14" xfId="0" applyFont="1" applyBorder="1" applyAlignment="1" applyProtection="1">
      <alignment horizontal="center" vertical="center"/>
    </xf>
    <xf numFmtId="0" fontId="21" fillId="0" borderId="2" xfId="0" applyFont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19" fillId="0" borderId="48" xfId="0" applyFont="1" applyBorder="1" applyAlignment="1" applyProtection="1">
      <alignment horizontal="center"/>
    </xf>
    <xf numFmtId="0" fontId="19" fillId="0" borderId="11" xfId="0" applyFont="1" applyBorder="1" applyAlignment="1" applyProtection="1">
      <alignment horizontal="center"/>
    </xf>
    <xf numFmtId="0" fontId="21" fillId="7" borderId="56" xfId="0" applyFont="1" applyFill="1" applyBorder="1" applyAlignment="1" applyProtection="1">
      <alignment horizontal="center"/>
    </xf>
    <xf numFmtId="0" fontId="21" fillId="7" borderId="1" xfId="0" applyFont="1" applyFill="1" applyBorder="1" applyAlignment="1" applyProtection="1">
      <alignment horizontal="center"/>
    </xf>
    <xf numFmtId="0" fontId="21" fillId="7" borderId="33" xfId="0" applyFont="1" applyFill="1" applyBorder="1" applyAlignment="1" applyProtection="1">
      <alignment horizontal="center"/>
    </xf>
    <xf numFmtId="0" fontId="21" fillId="4" borderId="19" xfId="0" applyFont="1" applyFill="1" applyBorder="1" applyAlignment="1" applyProtection="1">
      <alignment horizontal="center"/>
      <protection locked="0"/>
    </xf>
    <xf numFmtId="0" fontId="21" fillId="4" borderId="20" xfId="0" applyFont="1" applyFill="1" applyBorder="1" applyAlignment="1" applyProtection="1">
      <alignment horizontal="center"/>
      <protection locked="0"/>
    </xf>
    <xf numFmtId="0" fontId="21" fillId="4" borderId="21" xfId="0" applyFont="1" applyFill="1" applyBorder="1" applyAlignment="1" applyProtection="1">
      <alignment horizontal="center"/>
      <protection locked="0"/>
    </xf>
    <xf numFmtId="0" fontId="19" fillId="0" borderId="5" xfId="0" applyFont="1" applyFill="1" applyBorder="1" applyAlignment="1" applyProtection="1">
      <alignment horizontal="center"/>
    </xf>
    <xf numFmtId="0" fontId="19" fillId="0" borderId="7" xfId="0" applyFont="1" applyFill="1" applyBorder="1" applyAlignment="1" applyProtection="1">
      <alignment horizontal="center"/>
    </xf>
    <xf numFmtId="0" fontId="19" fillId="0" borderId="2" xfId="0" applyFont="1" applyBorder="1" applyAlignment="1" applyProtection="1">
      <alignment horizontal="right" vertical="center"/>
    </xf>
    <xf numFmtId="0" fontId="19" fillId="0" borderId="5" xfId="0" applyFont="1" applyBorder="1" applyAlignment="1" applyProtection="1">
      <alignment horizontal="right" vertical="center"/>
    </xf>
    <xf numFmtId="0" fontId="19" fillId="0" borderId="2" xfId="0" applyFont="1" applyFill="1" applyBorder="1" applyAlignment="1" applyProtection="1">
      <alignment horizontal="center"/>
    </xf>
    <xf numFmtId="0" fontId="19" fillId="0" borderId="2" xfId="0" applyFont="1" applyBorder="1" applyAlignment="1" applyProtection="1">
      <alignment horizontal="center" vertical="center"/>
    </xf>
    <xf numFmtId="0" fontId="19" fillId="0" borderId="2" xfId="0" applyFont="1" applyBorder="1" applyAlignment="1" applyProtection="1">
      <alignment horizontal="right" vertical="center" wrapText="1"/>
    </xf>
    <xf numFmtId="0" fontId="19" fillId="0" borderId="5" xfId="0" applyFont="1" applyBorder="1" applyAlignment="1" applyProtection="1">
      <alignment horizontal="right" vertical="center" wrapText="1"/>
    </xf>
    <xf numFmtId="0" fontId="19" fillId="0" borderId="34" xfId="0" applyFont="1" applyBorder="1" applyAlignment="1" applyProtection="1">
      <alignment horizontal="left" vertical="top"/>
    </xf>
    <xf numFmtId="0" fontId="19" fillId="0" borderId="65" xfId="0" applyFont="1" applyBorder="1" applyAlignment="1" applyProtection="1">
      <alignment horizontal="left" vertical="top"/>
    </xf>
    <xf numFmtId="0" fontId="19" fillId="0" borderId="66" xfId="0" applyFont="1" applyBorder="1" applyAlignment="1" applyProtection="1">
      <alignment horizontal="left" vertical="top"/>
    </xf>
    <xf numFmtId="0" fontId="19" fillId="0" borderId="56" xfId="0" applyFont="1" applyBorder="1" applyAlignment="1" applyProtection="1">
      <alignment horizontal="left" vertical="top"/>
    </xf>
    <xf numFmtId="0" fontId="19" fillId="0" borderId="1" xfId="0" applyFont="1" applyBorder="1" applyAlignment="1" applyProtection="1">
      <alignment horizontal="left" vertical="top"/>
    </xf>
    <xf numFmtId="0" fontId="19" fillId="0" borderId="33" xfId="0" applyFont="1" applyBorder="1" applyAlignment="1" applyProtection="1">
      <alignment horizontal="left" vertical="top"/>
    </xf>
    <xf numFmtId="0" fontId="19" fillId="0" borderId="61" xfId="0" applyFont="1" applyBorder="1" applyAlignment="1" applyProtection="1">
      <alignment horizontal="left" vertical="top"/>
    </xf>
    <xf numFmtId="0" fontId="19" fillId="0" borderId="78" xfId="0" applyFont="1" applyBorder="1" applyAlignment="1" applyProtection="1">
      <alignment horizontal="left" vertical="top"/>
    </xf>
    <xf numFmtId="0" fontId="19" fillId="0" borderId="42" xfId="0" applyFont="1" applyBorder="1" applyAlignment="1" applyProtection="1">
      <alignment horizontal="center" vertical="center"/>
    </xf>
    <xf numFmtId="0" fontId="19" fillId="0" borderId="43" xfId="0" applyFont="1" applyBorder="1" applyAlignment="1" applyProtection="1">
      <alignment horizontal="center" vertical="center"/>
    </xf>
    <xf numFmtId="0" fontId="19" fillId="0" borderId="69" xfId="0" applyFont="1" applyBorder="1" applyAlignment="1" applyProtection="1">
      <alignment horizontal="center" vertical="center"/>
    </xf>
    <xf numFmtId="1" fontId="23" fillId="0" borderId="42" xfId="0" applyNumberFormat="1" applyFont="1" applyBorder="1" applyAlignment="1" applyProtection="1">
      <alignment horizontal="center"/>
    </xf>
    <xf numFmtId="1" fontId="23" fillId="0" borderId="69" xfId="0" applyNumberFormat="1" applyFont="1" applyBorder="1" applyAlignment="1" applyProtection="1">
      <alignment horizontal="center"/>
    </xf>
    <xf numFmtId="0" fontId="21" fillId="3" borderId="34" xfId="0" applyFont="1" applyFill="1" applyBorder="1" applyAlignment="1" applyProtection="1">
      <alignment horizontal="center" vertical="center" wrapText="1"/>
    </xf>
    <xf numFmtId="0" fontId="21" fillId="3" borderId="65" xfId="0" applyFont="1" applyFill="1" applyBorder="1" applyAlignment="1" applyProtection="1">
      <alignment horizontal="center" vertical="center" wrapText="1"/>
    </xf>
    <xf numFmtId="0" fontId="21" fillId="3" borderId="66" xfId="0" applyFont="1" applyFill="1" applyBorder="1" applyAlignment="1" applyProtection="1">
      <alignment horizontal="center" vertical="center" wrapText="1"/>
    </xf>
    <xf numFmtId="14" fontId="21" fillId="3" borderId="19" xfId="0" applyNumberFormat="1" applyFont="1" applyFill="1" applyBorder="1" applyAlignment="1" applyProtection="1">
      <alignment horizontal="center" vertical="center" wrapText="1"/>
    </xf>
    <xf numFmtId="14" fontId="21" fillId="3" borderId="20" xfId="0" applyNumberFormat="1" applyFont="1" applyFill="1" applyBorder="1" applyAlignment="1" applyProtection="1">
      <alignment horizontal="center" vertical="center" wrapText="1"/>
    </xf>
    <xf numFmtId="14" fontId="21" fillId="3" borderId="21" xfId="0" applyNumberFormat="1" applyFont="1" applyFill="1" applyBorder="1" applyAlignment="1" applyProtection="1">
      <alignment horizontal="center" vertical="center" wrapText="1"/>
    </xf>
    <xf numFmtId="0" fontId="21" fillId="3" borderId="19" xfId="0" applyFont="1" applyFill="1" applyBorder="1" applyAlignment="1" applyProtection="1">
      <alignment horizontal="center"/>
    </xf>
    <xf numFmtId="0" fontId="21" fillId="3" borderId="20" xfId="0" applyFont="1" applyFill="1" applyBorder="1" applyAlignment="1" applyProtection="1">
      <alignment horizontal="center"/>
    </xf>
    <xf numFmtId="0" fontId="21" fillId="3" borderId="21" xfId="0" applyFont="1" applyFill="1" applyBorder="1" applyAlignment="1" applyProtection="1">
      <alignment horizontal="center"/>
    </xf>
    <xf numFmtId="0" fontId="21" fillId="0" borderId="40" xfId="0" applyFont="1" applyBorder="1" applyAlignment="1" applyProtection="1">
      <alignment horizontal="left" vertical="top"/>
    </xf>
    <xf numFmtId="0" fontId="21" fillId="0" borderId="64" xfId="0" applyFont="1" applyBorder="1" applyAlignment="1" applyProtection="1">
      <alignment horizontal="left" vertical="top"/>
    </xf>
    <xf numFmtId="0" fontId="21" fillId="0" borderId="60" xfId="0" applyFont="1" applyBorder="1" applyAlignment="1" applyProtection="1">
      <alignment horizontal="left" vertical="top"/>
    </xf>
    <xf numFmtId="0" fontId="21" fillId="0" borderId="41" xfId="0" applyFont="1" applyBorder="1" applyAlignment="1" applyProtection="1">
      <alignment horizontal="left" vertical="top"/>
    </xf>
    <xf numFmtId="0" fontId="21" fillId="0" borderId="7" xfId="0" applyFont="1" applyBorder="1" applyAlignment="1" applyProtection="1">
      <alignment horizontal="left" vertical="top"/>
    </xf>
    <xf numFmtId="0" fontId="21" fillId="0" borderId="67" xfId="0" applyFont="1" applyBorder="1" applyAlignment="1" applyProtection="1">
      <alignment horizontal="left" vertical="top"/>
    </xf>
    <xf numFmtId="0" fontId="21" fillId="0" borderId="1" xfId="0" applyFont="1" applyBorder="1" applyAlignment="1" applyProtection="1">
      <alignment horizontal="center" vertical="center"/>
    </xf>
    <xf numFmtId="0" fontId="19" fillId="0" borderId="17" xfId="0" applyFont="1" applyFill="1" applyBorder="1" applyAlignment="1" applyProtection="1">
      <alignment horizontal="right" vertical="center"/>
    </xf>
    <xf numFmtId="0" fontId="19" fillId="0" borderId="38" xfId="0" applyFont="1" applyFill="1" applyBorder="1" applyAlignment="1" applyProtection="1">
      <alignment horizontal="right" vertical="center"/>
    </xf>
    <xf numFmtId="0" fontId="19" fillId="0" borderId="5" xfId="0" applyFont="1" applyFill="1" applyBorder="1" applyAlignment="1" applyProtection="1">
      <alignment horizontal="center" vertical="center"/>
    </xf>
    <xf numFmtId="0" fontId="19" fillId="0" borderId="7" xfId="0" applyFont="1" applyFill="1" applyBorder="1" applyAlignment="1" applyProtection="1">
      <alignment horizontal="center" vertical="center"/>
    </xf>
    <xf numFmtId="0" fontId="19" fillId="0" borderId="2" xfId="0" applyFont="1" applyFill="1" applyBorder="1" applyAlignment="1" applyProtection="1">
      <alignment horizontal="right" vertical="center"/>
    </xf>
    <xf numFmtId="0" fontId="19" fillId="0" borderId="5" xfId="0" applyFont="1" applyFill="1" applyBorder="1" applyAlignment="1" applyProtection="1">
      <alignment horizontal="right" vertical="center"/>
    </xf>
    <xf numFmtId="0" fontId="23" fillId="0" borderId="40" xfId="0" applyFont="1" applyBorder="1" applyAlignment="1" applyProtection="1">
      <alignment horizontal="left" vertical="top"/>
    </xf>
    <xf numFmtId="0" fontId="23" fillId="0" borderId="64" xfId="0" applyFont="1" applyBorder="1" applyAlignment="1" applyProtection="1">
      <alignment horizontal="left" vertical="top"/>
    </xf>
    <xf numFmtId="0" fontId="23" fillId="0" borderId="60" xfId="0" applyFont="1" applyBorder="1" applyAlignment="1" applyProtection="1">
      <alignment horizontal="left" vertical="top"/>
    </xf>
    <xf numFmtId="0" fontId="23" fillId="0" borderId="41" xfId="0" applyFont="1" applyBorder="1" applyAlignment="1" applyProtection="1">
      <alignment horizontal="left" vertical="top"/>
    </xf>
    <xf numFmtId="0" fontId="23" fillId="0" borderId="7" xfId="0" applyFont="1" applyBorder="1" applyAlignment="1" applyProtection="1">
      <alignment horizontal="left" vertical="top"/>
    </xf>
    <xf numFmtId="0" fontId="23" fillId="0" borderId="67" xfId="0" applyFont="1" applyBorder="1" applyAlignment="1" applyProtection="1">
      <alignment horizontal="left" vertical="top"/>
    </xf>
    <xf numFmtId="0" fontId="21" fillId="4" borderId="56" xfId="0" applyFont="1" applyFill="1" applyBorder="1" applyAlignment="1" applyProtection="1">
      <alignment horizontal="center" vertical="center"/>
      <protection locked="0"/>
    </xf>
    <xf numFmtId="0" fontId="21" fillId="4" borderId="1" xfId="0" applyFont="1" applyFill="1" applyBorder="1" applyAlignment="1" applyProtection="1">
      <alignment horizontal="center" vertical="center"/>
      <protection locked="0"/>
    </xf>
    <xf numFmtId="0" fontId="21" fillId="4" borderId="33" xfId="0" applyFont="1" applyFill="1" applyBorder="1" applyAlignment="1" applyProtection="1">
      <alignment horizontal="center" vertical="center"/>
      <protection locked="0"/>
    </xf>
    <xf numFmtId="0" fontId="23" fillId="4" borderId="19" xfId="0" applyFont="1" applyFill="1" applyBorder="1" applyAlignment="1" applyProtection="1">
      <alignment horizontal="center"/>
      <protection locked="0"/>
    </xf>
    <xf numFmtId="0" fontId="23" fillId="4" borderId="20" xfId="0" applyFont="1" applyFill="1" applyBorder="1" applyAlignment="1" applyProtection="1">
      <alignment horizontal="center"/>
      <protection locked="0"/>
    </xf>
    <xf numFmtId="0" fontId="23" fillId="4" borderId="21" xfId="0" applyFont="1" applyFill="1" applyBorder="1" applyAlignment="1" applyProtection="1">
      <alignment horizontal="center"/>
      <protection locked="0"/>
    </xf>
    <xf numFmtId="0" fontId="19" fillId="0" borderId="17" xfId="0" applyFont="1" applyFill="1" applyBorder="1" applyAlignment="1" applyProtection="1">
      <alignment horizontal="center" vertical="center"/>
    </xf>
    <xf numFmtId="0" fontId="23" fillId="0" borderId="66" xfId="0" applyFont="1" applyBorder="1" applyAlignment="1" applyProtection="1">
      <alignment horizontal="center" vertical="center"/>
    </xf>
    <xf numFmtId="0" fontId="23" fillId="0" borderId="58" xfId="0" applyFont="1" applyBorder="1" applyAlignment="1" applyProtection="1">
      <alignment horizontal="center" vertical="center"/>
    </xf>
    <xf numFmtId="0" fontId="21" fillId="4" borderId="41" xfId="0" applyFont="1" applyFill="1" applyBorder="1" applyAlignment="1" applyProtection="1">
      <alignment horizontal="center" vertical="center"/>
      <protection locked="0"/>
    </xf>
    <xf numFmtId="0" fontId="21" fillId="4" borderId="7" xfId="0" applyFont="1" applyFill="1" applyBorder="1" applyAlignment="1" applyProtection="1">
      <alignment horizontal="center" vertical="center"/>
      <protection locked="0"/>
    </xf>
    <xf numFmtId="0" fontId="21" fillId="4" borderId="67" xfId="0" applyFont="1" applyFill="1" applyBorder="1" applyAlignment="1" applyProtection="1">
      <alignment horizontal="center" vertical="center"/>
      <protection locked="0"/>
    </xf>
    <xf numFmtId="0" fontId="21" fillId="3" borderId="41" xfId="0" applyFont="1" applyFill="1" applyBorder="1" applyAlignment="1" applyProtection="1">
      <alignment horizontal="center" vertical="center"/>
    </xf>
    <xf numFmtId="0" fontId="21" fillId="3" borderId="7" xfId="0" applyFont="1" applyFill="1" applyBorder="1" applyAlignment="1" applyProtection="1">
      <alignment horizontal="center" vertical="center"/>
    </xf>
    <xf numFmtId="0" fontId="21" fillId="3" borderId="67" xfId="0" applyFont="1" applyFill="1" applyBorder="1" applyAlignment="1" applyProtection="1">
      <alignment horizontal="center" vertical="center"/>
    </xf>
    <xf numFmtId="0" fontId="21" fillId="7" borderId="41" xfId="0" applyFont="1" applyFill="1" applyBorder="1" applyAlignment="1" applyProtection="1">
      <alignment horizontal="center" vertical="center"/>
    </xf>
    <xf numFmtId="0" fontId="21" fillId="7" borderId="7" xfId="0" applyFont="1" applyFill="1" applyBorder="1" applyAlignment="1" applyProtection="1">
      <alignment horizontal="center" vertical="center"/>
    </xf>
    <xf numFmtId="0" fontId="21" fillId="7" borderId="67" xfId="0" applyFont="1" applyFill="1" applyBorder="1" applyAlignment="1" applyProtection="1">
      <alignment horizontal="center" vertical="center"/>
    </xf>
    <xf numFmtId="0" fontId="21" fillId="3" borderId="40" xfId="0" applyFont="1" applyFill="1" applyBorder="1" applyAlignment="1" applyProtection="1">
      <alignment horizontal="center" vertical="center" wrapText="1"/>
    </xf>
    <xf numFmtId="0" fontId="21" fillId="3" borderId="64" xfId="0" applyFont="1" applyFill="1" applyBorder="1" applyAlignment="1" applyProtection="1">
      <alignment horizontal="center" vertical="center" wrapText="1"/>
    </xf>
    <xf numFmtId="0" fontId="21" fillId="3" borderId="60" xfId="0" applyFont="1" applyFill="1" applyBorder="1" applyAlignment="1" applyProtection="1">
      <alignment horizontal="center" vertical="center" wrapText="1"/>
    </xf>
    <xf numFmtId="0" fontId="23" fillId="4" borderId="41" xfId="0" applyFont="1" applyFill="1" applyBorder="1" applyAlignment="1" applyProtection="1">
      <alignment horizontal="center" vertical="center"/>
      <protection locked="0"/>
    </xf>
    <xf numFmtId="0" fontId="23" fillId="4" borderId="7" xfId="0" applyFont="1" applyFill="1" applyBorder="1" applyAlignment="1" applyProtection="1">
      <alignment horizontal="center" vertical="center"/>
      <protection locked="0"/>
    </xf>
    <xf numFmtId="0" fontId="23" fillId="4" borderId="67" xfId="0" applyFont="1" applyFill="1" applyBorder="1" applyAlignment="1" applyProtection="1">
      <alignment horizontal="center" vertical="center"/>
      <protection locked="0"/>
    </xf>
    <xf numFmtId="0" fontId="23" fillId="0" borderId="34" xfId="0" applyFont="1" applyBorder="1" applyAlignment="1" applyProtection="1">
      <alignment horizontal="center" vertical="center" wrapText="1"/>
    </xf>
    <xf numFmtId="0" fontId="23" fillId="0" borderId="66" xfId="0" applyFont="1" applyBorder="1" applyAlignment="1" applyProtection="1">
      <alignment horizontal="center" vertical="center" wrapText="1"/>
    </xf>
    <xf numFmtId="0" fontId="23" fillId="0" borderId="35" xfId="0" applyFont="1" applyBorder="1" applyAlignment="1" applyProtection="1">
      <alignment horizontal="center" vertical="center" wrapText="1"/>
    </xf>
    <xf numFmtId="0" fontId="23" fillId="0" borderId="58" xfId="0" applyFont="1" applyBorder="1" applyAlignment="1" applyProtection="1">
      <alignment horizontal="center" vertical="center" wrapText="1"/>
    </xf>
    <xf numFmtId="1" fontId="23" fillId="0" borderId="40" xfId="0" applyNumberFormat="1" applyFont="1" applyBorder="1" applyAlignment="1" applyProtection="1">
      <alignment horizontal="center"/>
    </xf>
    <xf numFmtId="1" fontId="23" fillId="0" borderId="60" xfId="0" applyNumberFormat="1" applyFont="1" applyBorder="1" applyAlignment="1" applyProtection="1">
      <alignment horizontal="center"/>
    </xf>
    <xf numFmtId="1" fontId="23" fillId="0" borderId="41" xfId="0" applyNumberFormat="1" applyFont="1" applyBorder="1" applyAlignment="1" applyProtection="1">
      <alignment horizontal="center"/>
    </xf>
    <xf numFmtId="1" fontId="23" fillId="0" borderId="67" xfId="0" applyNumberFormat="1" applyFont="1" applyBorder="1" applyAlignment="1" applyProtection="1">
      <alignment horizontal="center"/>
    </xf>
    <xf numFmtId="0" fontId="19" fillId="0" borderId="16" xfId="0" applyFont="1" applyBorder="1" applyAlignment="1" applyProtection="1">
      <alignment horizontal="center" vertical="center"/>
    </xf>
    <xf numFmtId="0" fontId="19" fillId="0" borderId="17" xfId="0" applyFont="1" applyBorder="1" applyAlignment="1" applyProtection="1">
      <alignment horizontal="center" vertical="center"/>
    </xf>
    <xf numFmtId="0" fontId="19" fillId="0" borderId="14" xfId="0" applyFont="1" applyBorder="1" applyAlignment="1" applyProtection="1">
      <alignment horizontal="center" vertical="center"/>
    </xf>
    <xf numFmtId="0" fontId="21" fillId="3" borderId="42" xfId="0" applyFont="1" applyFill="1" applyBorder="1" applyAlignment="1" applyProtection="1">
      <alignment horizontal="center" vertical="center"/>
    </xf>
    <xf numFmtId="0" fontId="21" fillId="3" borderId="43" xfId="0" applyFont="1" applyFill="1" applyBorder="1" applyAlignment="1" applyProtection="1">
      <alignment horizontal="center" vertical="center"/>
    </xf>
    <xf numFmtId="0" fontId="21" fillId="3" borderId="69" xfId="0" applyFont="1" applyFill="1" applyBorder="1" applyAlignment="1" applyProtection="1">
      <alignment horizontal="center" vertical="center"/>
    </xf>
    <xf numFmtId="0" fontId="19" fillId="0" borderId="29" xfId="0" applyFont="1" applyBorder="1" applyAlignment="1" applyProtection="1">
      <alignment horizontal="center" vertical="center"/>
    </xf>
    <xf numFmtId="0" fontId="19" fillId="0" borderId="30" xfId="0" applyFont="1" applyBorder="1" applyAlignment="1" applyProtection="1">
      <alignment horizontal="center" vertical="center"/>
    </xf>
    <xf numFmtId="14" fontId="21" fillId="3" borderId="41" xfId="0" applyNumberFormat="1" applyFont="1" applyFill="1" applyBorder="1" applyAlignment="1" applyProtection="1">
      <alignment horizontal="center" vertical="center" wrapText="1"/>
    </xf>
    <xf numFmtId="0" fontId="21" fillId="3" borderId="7" xfId="0" applyFont="1" applyFill="1" applyBorder="1" applyAlignment="1" applyProtection="1">
      <alignment horizontal="center" vertical="center" wrapText="1"/>
    </xf>
    <xf numFmtId="0" fontId="21" fillId="3" borderId="67" xfId="0" applyFont="1" applyFill="1" applyBorder="1" applyAlignment="1" applyProtection="1">
      <alignment horizontal="center" vertical="center" wrapText="1"/>
    </xf>
    <xf numFmtId="0" fontId="19" fillId="0" borderId="36" xfId="0" applyFont="1" applyFill="1" applyBorder="1" applyAlignment="1" applyProtection="1">
      <alignment horizontal="center" vertical="center"/>
    </xf>
    <xf numFmtId="0" fontId="19" fillId="0" borderId="64" xfId="0" applyFont="1" applyFill="1" applyBorder="1" applyAlignment="1" applyProtection="1">
      <alignment horizontal="center" vertical="center"/>
    </xf>
    <xf numFmtId="0" fontId="19" fillId="0" borderId="30" xfId="0" applyFont="1" applyBorder="1" applyAlignment="1" applyProtection="1">
      <alignment horizontal="right" vertical="center"/>
    </xf>
    <xf numFmtId="0" fontId="19" fillId="0" borderId="36" xfId="0" applyFont="1" applyBorder="1" applyAlignment="1" applyProtection="1">
      <alignment horizontal="right" vertical="center"/>
    </xf>
    <xf numFmtId="0" fontId="19" fillId="0" borderId="35" xfId="0" applyFont="1" applyFill="1" applyBorder="1" applyAlignment="1" applyProtection="1">
      <alignment horizontal="left" vertical="center" wrapText="1"/>
    </xf>
    <xf numFmtId="0" fontId="19" fillId="0" borderId="57" xfId="0" applyFont="1" applyFill="1" applyBorder="1" applyAlignment="1" applyProtection="1">
      <alignment horizontal="left" vertical="center" wrapText="1"/>
    </xf>
    <xf numFmtId="2" fontId="12" fillId="0" borderId="57" xfId="0" applyNumberFormat="1" applyFont="1" applyFill="1" applyBorder="1" applyAlignment="1" applyProtection="1">
      <alignment horizontal="center" vertical="center" wrapText="1"/>
    </xf>
    <xf numFmtId="2" fontId="12" fillId="0" borderId="72" xfId="0" applyNumberFormat="1" applyFont="1" applyFill="1" applyBorder="1" applyAlignment="1" applyProtection="1">
      <alignment horizontal="center" vertical="center" wrapText="1"/>
    </xf>
  </cellXfs>
  <cellStyles count="4">
    <cellStyle name="Comma" xfId="2" builtinId="3"/>
    <cellStyle name="Hyperlink" xfId="3" builtinId="8"/>
    <cellStyle name="Normal" xfId="0" builtinId="0"/>
    <cellStyle name="Percent" xfId="1" builtinId="5"/>
  </cellStyles>
  <dxfs count="59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0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100"/>
  <sheetViews>
    <sheetView tabSelected="1" zoomScaleNormal="100" zoomScaleSheetLayoutView="145" workbookViewId="0">
      <selection activeCell="D16" sqref="D16:G16"/>
    </sheetView>
  </sheetViews>
  <sheetFormatPr defaultColWidth="14.44140625" defaultRowHeight="13.8" x14ac:dyDescent="0.25"/>
  <cols>
    <col min="1" max="1" width="1.77734375" style="526" customWidth="1"/>
    <col min="2" max="2" width="20.88671875" style="526" customWidth="1"/>
    <col min="3" max="3" width="7.21875" style="526" customWidth="1"/>
    <col min="4" max="4" width="27.5546875" style="526" customWidth="1"/>
    <col min="5" max="5" width="3.33203125" style="526" customWidth="1"/>
    <col min="6" max="6" width="20.33203125" style="537" customWidth="1"/>
    <col min="7" max="7" width="11.77734375" style="537" customWidth="1"/>
    <col min="8" max="8" width="1.77734375" style="526" customWidth="1"/>
    <col min="9" max="9" width="9.6640625" style="526" customWidth="1"/>
    <col min="10" max="27" width="8.6640625" style="526" customWidth="1"/>
    <col min="28" max="16384" width="14.44140625" style="526"/>
  </cols>
  <sheetData>
    <row r="1" spans="2:29" ht="85.2" customHeight="1" x14ac:dyDescent="0.25">
      <c r="B1" s="1861"/>
      <c r="C1" s="1861"/>
      <c r="D1" s="1861"/>
      <c r="E1" s="1861"/>
      <c r="F1" s="1861"/>
      <c r="G1" s="1861"/>
    </row>
    <row r="2" spans="2:29" x14ac:dyDescent="0.25">
      <c r="B2" s="1863" t="s">
        <v>396</v>
      </c>
      <c r="C2" s="1863"/>
      <c r="D2" s="1864"/>
      <c r="E2" s="1864"/>
      <c r="F2" s="1864"/>
      <c r="G2" s="1864"/>
      <c r="AA2" s="527" t="s">
        <v>242</v>
      </c>
      <c r="AC2" s="526" t="s">
        <v>242</v>
      </c>
    </row>
    <row r="3" spans="2:29" x14ac:dyDescent="0.25">
      <c r="B3" s="1865" t="s">
        <v>397</v>
      </c>
      <c r="C3" s="1865"/>
      <c r="D3" s="1864"/>
      <c r="E3" s="1864"/>
      <c r="F3" s="1864"/>
      <c r="G3" s="1864"/>
      <c r="AA3" s="527" t="s">
        <v>365</v>
      </c>
      <c r="AC3" s="526" t="s">
        <v>422</v>
      </c>
    </row>
    <row r="4" spans="2:29" x14ac:dyDescent="0.25">
      <c r="B4" s="1862"/>
      <c r="C4" s="1862"/>
      <c r="D4" s="1862"/>
      <c r="E4" s="1862"/>
      <c r="F4" s="1862"/>
      <c r="G4" s="1862"/>
      <c r="AA4" s="527" t="s">
        <v>404</v>
      </c>
      <c r="AC4" s="526" t="s">
        <v>424</v>
      </c>
    </row>
    <row r="5" spans="2:29" x14ac:dyDescent="0.25">
      <c r="B5" s="1866" t="s">
        <v>432</v>
      </c>
      <c r="C5" s="1867"/>
      <c r="D5" s="1867"/>
      <c r="E5" s="1867"/>
      <c r="F5" s="1867"/>
      <c r="G5" s="1868"/>
      <c r="AA5" s="527" t="s">
        <v>405</v>
      </c>
      <c r="AC5" s="526" t="s">
        <v>423</v>
      </c>
    </row>
    <row r="6" spans="2:29" x14ac:dyDescent="0.25">
      <c r="B6" s="534" t="s">
        <v>398</v>
      </c>
      <c r="C6" s="1869"/>
      <c r="D6" s="1852"/>
      <c r="E6" s="1852"/>
      <c r="F6" s="1852"/>
      <c r="G6" s="1853"/>
      <c r="H6" s="528"/>
      <c r="I6" s="528"/>
      <c r="J6" s="528"/>
      <c r="K6" s="528"/>
      <c r="AA6" s="527" t="s">
        <v>406</v>
      </c>
    </row>
    <row r="7" spans="2:29" x14ac:dyDescent="0.25">
      <c r="B7" s="529" t="s">
        <v>400</v>
      </c>
      <c r="C7" s="1870"/>
      <c r="D7" s="1871"/>
      <c r="E7" s="1871"/>
      <c r="F7" s="1871"/>
      <c r="G7" s="1872"/>
      <c r="H7" s="528"/>
      <c r="I7" s="528"/>
      <c r="J7" s="528"/>
      <c r="K7" s="528"/>
      <c r="AA7" s="527" t="s">
        <v>407</v>
      </c>
    </row>
    <row r="8" spans="2:29" x14ac:dyDescent="0.25">
      <c r="B8" s="530" t="s">
        <v>399</v>
      </c>
      <c r="C8" s="1870"/>
      <c r="D8" s="1871"/>
      <c r="E8" s="1871"/>
      <c r="F8" s="1871"/>
      <c r="G8" s="1872"/>
      <c r="H8" s="528"/>
      <c r="I8" s="528"/>
      <c r="J8" s="528"/>
      <c r="K8" s="528"/>
      <c r="AA8" s="527" t="s">
        <v>408</v>
      </c>
    </row>
    <row r="9" spans="2:29" ht="7.95" customHeight="1" x14ac:dyDescent="0.25">
      <c r="B9" s="1857"/>
      <c r="C9" s="1857"/>
      <c r="D9" s="1857"/>
      <c r="E9" s="1857"/>
      <c r="F9" s="1857"/>
      <c r="G9" s="1857"/>
      <c r="H9" s="528"/>
      <c r="I9" s="528"/>
      <c r="J9" s="528"/>
      <c r="K9" s="528"/>
      <c r="AA9" s="527" t="s">
        <v>409</v>
      </c>
    </row>
    <row r="10" spans="2:29" x14ac:dyDescent="0.25">
      <c r="B10" s="1866" t="s">
        <v>428</v>
      </c>
      <c r="C10" s="1867"/>
      <c r="D10" s="1867"/>
      <c r="E10" s="1867"/>
      <c r="F10" s="1867"/>
      <c r="G10" s="1868"/>
      <c r="H10" s="528"/>
      <c r="I10" s="528"/>
      <c r="J10" s="528"/>
      <c r="K10" s="528"/>
      <c r="AA10" s="527" t="s">
        <v>410</v>
      </c>
    </row>
    <row r="11" spans="2:29" x14ac:dyDescent="0.25">
      <c r="B11" s="531" t="s">
        <v>429</v>
      </c>
      <c r="C11" s="1852"/>
      <c r="D11" s="1852"/>
      <c r="E11" s="1852"/>
      <c r="F11" s="1852"/>
      <c r="G11" s="1853"/>
      <c r="H11" s="532"/>
      <c r="I11" s="532"/>
      <c r="J11" s="532"/>
      <c r="K11" s="532"/>
      <c r="AA11" s="527" t="s">
        <v>411</v>
      </c>
    </row>
    <row r="12" spans="2:29" x14ac:dyDescent="0.25">
      <c r="B12" s="531" t="s">
        <v>430</v>
      </c>
      <c r="C12" s="1852"/>
      <c r="D12" s="1852"/>
      <c r="E12" s="1852"/>
      <c r="F12" s="1852"/>
      <c r="G12" s="1853"/>
      <c r="H12" s="532"/>
      <c r="I12" s="532"/>
      <c r="J12" s="532"/>
      <c r="K12" s="532"/>
      <c r="AA12" s="527" t="s">
        <v>603</v>
      </c>
    </row>
    <row r="13" spans="2:29" x14ac:dyDescent="0.25">
      <c r="B13" s="533" t="s">
        <v>431</v>
      </c>
      <c r="C13" s="1852"/>
      <c r="D13" s="1852"/>
      <c r="E13" s="1852"/>
      <c r="F13" s="1852"/>
      <c r="G13" s="1853"/>
      <c r="H13" s="532"/>
      <c r="I13" s="532"/>
      <c r="J13" s="532"/>
      <c r="K13" s="532"/>
      <c r="AA13" s="527" t="s">
        <v>412</v>
      </c>
    </row>
    <row r="14" spans="2:29" ht="7.95" customHeight="1" x14ac:dyDescent="0.25">
      <c r="B14" s="1857"/>
      <c r="C14" s="1857"/>
      <c r="D14" s="1857"/>
      <c r="E14" s="1857"/>
      <c r="F14" s="1857"/>
      <c r="G14" s="1857"/>
      <c r="H14" s="532"/>
      <c r="I14" s="532"/>
      <c r="J14" s="532"/>
      <c r="K14" s="532"/>
      <c r="AA14" s="527" t="s">
        <v>413</v>
      </c>
    </row>
    <row r="15" spans="2:29" x14ac:dyDescent="0.25">
      <c r="B15" s="1854" t="s">
        <v>433</v>
      </c>
      <c r="C15" s="1855"/>
      <c r="D15" s="1855"/>
      <c r="E15" s="1855"/>
      <c r="F15" s="1855"/>
      <c r="G15" s="1856"/>
      <c r="H15" s="532"/>
      <c r="I15" s="532"/>
      <c r="J15" s="532"/>
      <c r="K15" s="532"/>
      <c r="AA15" s="527" t="s">
        <v>414</v>
      </c>
    </row>
    <row r="16" spans="2:29" x14ac:dyDescent="0.25">
      <c r="B16" s="1850" t="s">
        <v>401</v>
      </c>
      <c r="C16" s="1851"/>
      <c r="D16" s="1873" t="s">
        <v>242</v>
      </c>
      <c r="E16" s="1874"/>
      <c r="F16" s="1874"/>
      <c r="G16" s="1875"/>
      <c r="H16" s="532"/>
      <c r="I16" s="532"/>
      <c r="J16" s="532"/>
      <c r="K16" s="532"/>
      <c r="AA16" s="527" t="s">
        <v>415</v>
      </c>
    </row>
    <row r="17" spans="2:27" x14ac:dyDescent="0.25">
      <c r="B17" s="1850" t="s">
        <v>403</v>
      </c>
      <c r="C17" s="1851"/>
      <c r="D17" s="1858" t="s">
        <v>242</v>
      </c>
      <c r="E17" s="1859"/>
      <c r="F17" s="1859"/>
      <c r="G17" s="1860"/>
      <c r="H17" s="532"/>
      <c r="I17" s="532"/>
      <c r="J17" s="532"/>
      <c r="K17" s="532"/>
      <c r="AA17" s="527" t="s">
        <v>416</v>
      </c>
    </row>
    <row r="18" spans="2:27" x14ac:dyDescent="0.25">
      <c r="B18" s="1850" t="s">
        <v>402</v>
      </c>
      <c r="C18" s="1851"/>
      <c r="D18" s="1848"/>
      <c r="E18" s="1843"/>
      <c r="F18" s="1843"/>
      <c r="G18" s="1502"/>
      <c r="H18" s="532"/>
      <c r="I18" s="532"/>
      <c r="J18" s="532"/>
      <c r="K18" s="532"/>
      <c r="AA18" s="527" t="s">
        <v>417</v>
      </c>
    </row>
    <row r="19" spans="2:27" x14ac:dyDescent="0.25">
      <c r="B19" s="1850" t="s">
        <v>425</v>
      </c>
      <c r="C19" s="1851"/>
      <c r="D19" s="1842"/>
      <c r="E19" s="1843"/>
      <c r="F19" s="1843"/>
      <c r="G19" s="1844"/>
      <c r="H19" s="532"/>
      <c r="I19" s="532"/>
      <c r="J19" s="532"/>
      <c r="K19" s="532"/>
      <c r="AA19" s="527" t="s">
        <v>418</v>
      </c>
    </row>
    <row r="20" spans="2:27" x14ac:dyDescent="0.25">
      <c r="B20" s="1850" t="s">
        <v>426</v>
      </c>
      <c r="C20" s="1851"/>
      <c r="D20" s="1842"/>
      <c r="E20" s="1843"/>
      <c r="F20" s="1843"/>
      <c r="G20" s="1844"/>
      <c r="H20" s="532"/>
      <c r="I20" s="532"/>
      <c r="J20" s="532"/>
      <c r="K20" s="532"/>
      <c r="AA20" s="527" t="s">
        <v>419</v>
      </c>
    </row>
    <row r="21" spans="2:27" x14ac:dyDescent="0.25">
      <c r="B21" s="1850" t="s">
        <v>427</v>
      </c>
      <c r="C21" s="1851"/>
      <c r="D21" s="1842"/>
      <c r="E21" s="1843"/>
      <c r="F21" s="1843"/>
      <c r="G21" s="1844"/>
      <c r="H21" s="532"/>
      <c r="I21" s="532"/>
      <c r="J21" s="532"/>
      <c r="K21" s="532"/>
      <c r="AA21" s="527" t="s">
        <v>420</v>
      </c>
    </row>
    <row r="22" spans="2:27" x14ac:dyDescent="0.25">
      <c r="B22" s="1849"/>
      <c r="C22" s="1849"/>
      <c r="D22" s="1849"/>
      <c r="E22" s="1849"/>
      <c r="F22" s="1849"/>
      <c r="G22" s="1849"/>
      <c r="H22" s="532"/>
      <c r="I22" s="532"/>
      <c r="J22" s="532"/>
      <c r="K22" s="532"/>
      <c r="AA22" s="526" t="s">
        <v>421</v>
      </c>
    </row>
    <row r="23" spans="2:27" ht="79.8" customHeight="1" x14ac:dyDescent="0.25">
      <c r="B23" s="1846" t="s">
        <v>435</v>
      </c>
      <c r="C23" s="1847"/>
      <c r="D23" s="1847"/>
      <c r="E23" s="1847"/>
      <c r="F23" s="1847"/>
      <c r="G23" s="1847"/>
      <c r="H23" s="532"/>
      <c r="I23" s="532"/>
      <c r="J23" s="532"/>
      <c r="K23" s="532"/>
    </row>
    <row r="24" spans="2:27" ht="15" x14ac:dyDescent="0.25">
      <c r="B24" s="668"/>
      <c r="C24" s="668"/>
      <c r="D24" s="668"/>
      <c r="E24" s="668"/>
      <c r="F24" s="668"/>
      <c r="G24" s="668"/>
      <c r="H24" s="532"/>
      <c r="I24" s="532"/>
      <c r="J24" s="532"/>
      <c r="K24" s="532"/>
    </row>
    <row r="25" spans="2:27" s="536" customFormat="1" ht="49.2" customHeight="1" x14ac:dyDescent="0.25">
      <c r="B25" s="1845" t="s">
        <v>434</v>
      </c>
      <c r="C25" s="1845"/>
      <c r="D25" s="1845"/>
      <c r="E25" s="1845"/>
      <c r="F25" s="1845"/>
      <c r="G25" s="1845"/>
    </row>
    <row r="26" spans="2:27" s="536" customFormat="1" x14ac:dyDescent="0.25">
      <c r="F26" s="535"/>
      <c r="G26" s="535"/>
    </row>
    <row r="27" spans="2:27" s="536" customFormat="1" x14ac:dyDescent="0.25">
      <c r="F27" s="535"/>
      <c r="G27" s="535"/>
    </row>
    <row r="28" spans="2:27" s="536" customFormat="1" x14ac:dyDescent="0.25">
      <c r="F28" s="535"/>
      <c r="G28" s="535"/>
    </row>
    <row r="29" spans="2:27" s="536" customFormat="1" ht="15.6" x14ac:dyDescent="0.3">
      <c r="B29" s="1451" t="s">
        <v>436</v>
      </c>
      <c r="F29" s="535"/>
      <c r="G29" s="535"/>
    </row>
    <row r="30" spans="2:27" s="536" customFormat="1" ht="15.6" x14ac:dyDescent="0.3">
      <c r="B30" s="1451" t="s">
        <v>437</v>
      </c>
      <c r="F30" s="535"/>
      <c r="G30" s="535"/>
    </row>
    <row r="31" spans="2:27" s="536" customFormat="1" x14ac:dyDescent="0.25">
      <c r="F31" s="535"/>
      <c r="G31" s="535"/>
    </row>
    <row r="32" spans="2:27" s="536" customFormat="1" x14ac:dyDescent="0.25">
      <c r="F32" s="535"/>
      <c r="G32" s="535"/>
    </row>
    <row r="33" spans="6:7" s="536" customFormat="1" x14ac:dyDescent="0.25">
      <c r="F33" s="535"/>
      <c r="G33" s="535"/>
    </row>
    <row r="34" spans="6:7" s="536" customFormat="1" x14ac:dyDescent="0.25">
      <c r="F34" s="535"/>
      <c r="G34" s="535"/>
    </row>
    <row r="35" spans="6:7" s="536" customFormat="1" x14ac:dyDescent="0.25">
      <c r="F35" s="535"/>
      <c r="G35" s="535"/>
    </row>
    <row r="36" spans="6:7" s="536" customFormat="1" x14ac:dyDescent="0.25">
      <c r="F36" s="535"/>
      <c r="G36" s="535"/>
    </row>
    <row r="37" spans="6:7" s="536" customFormat="1" x14ac:dyDescent="0.25">
      <c r="F37" s="535"/>
      <c r="G37" s="535"/>
    </row>
    <row r="38" spans="6:7" s="536" customFormat="1" x14ac:dyDescent="0.25">
      <c r="F38" s="535"/>
      <c r="G38" s="535"/>
    </row>
    <row r="39" spans="6:7" s="536" customFormat="1" x14ac:dyDescent="0.25">
      <c r="F39" s="535"/>
      <c r="G39" s="535"/>
    </row>
    <row r="40" spans="6:7" s="536" customFormat="1" x14ac:dyDescent="0.25">
      <c r="F40" s="535"/>
      <c r="G40" s="535"/>
    </row>
    <row r="41" spans="6:7" s="536" customFormat="1" x14ac:dyDescent="0.25">
      <c r="F41" s="535"/>
      <c r="G41" s="535"/>
    </row>
    <row r="42" spans="6:7" s="536" customFormat="1" x14ac:dyDescent="0.25">
      <c r="F42" s="535"/>
      <c r="G42" s="535"/>
    </row>
    <row r="43" spans="6:7" s="536" customFormat="1" x14ac:dyDescent="0.25">
      <c r="F43" s="535"/>
      <c r="G43" s="535"/>
    </row>
    <row r="44" spans="6:7" s="536" customFormat="1" x14ac:dyDescent="0.25">
      <c r="F44" s="535"/>
      <c r="G44" s="535"/>
    </row>
    <row r="45" spans="6:7" s="536" customFormat="1" x14ac:dyDescent="0.25">
      <c r="F45" s="535"/>
      <c r="G45" s="535"/>
    </row>
    <row r="46" spans="6:7" s="536" customFormat="1" x14ac:dyDescent="0.25">
      <c r="F46" s="535"/>
      <c r="G46" s="535"/>
    </row>
    <row r="47" spans="6:7" s="536" customFormat="1" x14ac:dyDescent="0.25">
      <c r="F47" s="535"/>
      <c r="G47" s="535"/>
    </row>
    <row r="48" spans="6:7" s="536" customFormat="1" x14ac:dyDescent="0.25">
      <c r="F48" s="535"/>
      <c r="G48" s="535"/>
    </row>
    <row r="49" spans="6:7" s="536" customFormat="1" x14ac:dyDescent="0.25">
      <c r="F49" s="535"/>
      <c r="G49" s="535"/>
    </row>
    <row r="50" spans="6:7" s="536" customFormat="1" x14ac:dyDescent="0.25">
      <c r="F50" s="535"/>
      <c r="G50" s="535"/>
    </row>
    <row r="51" spans="6:7" s="536" customFormat="1" x14ac:dyDescent="0.25">
      <c r="F51" s="535"/>
      <c r="G51" s="535"/>
    </row>
    <row r="52" spans="6:7" s="536" customFormat="1" x14ac:dyDescent="0.25">
      <c r="F52" s="535"/>
      <c r="G52" s="535"/>
    </row>
    <row r="53" spans="6:7" s="536" customFormat="1" x14ac:dyDescent="0.25">
      <c r="F53" s="535"/>
      <c r="G53" s="535"/>
    </row>
    <row r="54" spans="6:7" s="536" customFormat="1" x14ac:dyDescent="0.25">
      <c r="F54" s="535"/>
      <c r="G54" s="535"/>
    </row>
    <row r="55" spans="6:7" s="536" customFormat="1" x14ac:dyDescent="0.25">
      <c r="F55" s="535"/>
      <c r="G55" s="535"/>
    </row>
    <row r="56" spans="6:7" s="536" customFormat="1" x14ac:dyDescent="0.25">
      <c r="F56" s="535"/>
      <c r="G56" s="535"/>
    </row>
    <row r="57" spans="6:7" s="536" customFormat="1" x14ac:dyDescent="0.25">
      <c r="F57" s="535"/>
      <c r="G57" s="535"/>
    </row>
    <row r="58" spans="6:7" s="536" customFormat="1" x14ac:dyDescent="0.25">
      <c r="F58" s="535"/>
      <c r="G58" s="535"/>
    </row>
    <row r="59" spans="6:7" s="536" customFormat="1" x14ac:dyDescent="0.25">
      <c r="F59" s="535"/>
      <c r="G59" s="535"/>
    </row>
    <row r="60" spans="6:7" s="536" customFormat="1" x14ac:dyDescent="0.25">
      <c r="F60" s="535"/>
      <c r="G60" s="535"/>
    </row>
    <row r="61" spans="6:7" s="536" customFormat="1" x14ac:dyDescent="0.25">
      <c r="F61" s="535"/>
      <c r="G61" s="535"/>
    </row>
    <row r="62" spans="6:7" s="536" customFormat="1" x14ac:dyDescent="0.25">
      <c r="F62" s="535"/>
      <c r="G62" s="535"/>
    </row>
    <row r="63" spans="6:7" s="536" customFormat="1" x14ac:dyDescent="0.25">
      <c r="F63" s="535"/>
      <c r="G63" s="535"/>
    </row>
    <row r="64" spans="6:7" s="536" customFormat="1" x14ac:dyDescent="0.25">
      <c r="F64" s="535"/>
      <c r="G64" s="535"/>
    </row>
    <row r="65" spans="6:7" s="536" customFormat="1" x14ac:dyDescent="0.25">
      <c r="F65" s="535"/>
      <c r="G65" s="535"/>
    </row>
    <row r="66" spans="6:7" s="536" customFormat="1" x14ac:dyDescent="0.25">
      <c r="F66" s="535"/>
      <c r="G66" s="535"/>
    </row>
    <row r="67" spans="6:7" s="536" customFormat="1" x14ac:dyDescent="0.25">
      <c r="F67" s="535"/>
      <c r="G67" s="535"/>
    </row>
    <row r="68" spans="6:7" s="536" customFormat="1" x14ac:dyDescent="0.25">
      <c r="F68" s="535"/>
      <c r="G68" s="535"/>
    </row>
    <row r="69" spans="6:7" s="536" customFormat="1" x14ac:dyDescent="0.25">
      <c r="F69" s="535"/>
      <c r="G69" s="535"/>
    </row>
    <row r="70" spans="6:7" s="536" customFormat="1" x14ac:dyDescent="0.25">
      <c r="F70" s="535"/>
      <c r="G70" s="535"/>
    </row>
    <row r="71" spans="6:7" s="536" customFormat="1" x14ac:dyDescent="0.25">
      <c r="F71" s="535"/>
      <c r="G71" s="535"/>
    </row>
    <row r="72" spans="6:7" s="536" customFormat="1" x14ac:dyDescent="0.25">
      <c r="F72" s="535"/>
      <c r="G72" s="535"/>
    </row>
    <row r="73" spans="6:7" s="536" customFormat="1" x14ac:dyDescent="0.25">
      <c r="F73" s="535"/>
      <c r="G73" s="535"/>
    </row>
    <row r="74" spans="6:7" s="536" customFormat="1" x14ac:dyDescent="0.25">
      <c r="F74" s="535"/>
      <c r="G74" s="535"/>
    </row>
    <row r="75" spans="6:7" s="536" customFormat="1" x14ac:dyDescent="0.25">
      <c r="F75" s="535"/>
      <c r="G75" s="535"/>
    </row>
    <row r="76" spans="6:7" s="536" customFormat="1" x14ac:dyDescent="0.25">
      <c r="F76" s="535"/>
      <c r="G76" s="535"/>
    </row>
    <row r="77" spans="6:7" s="536" customFormat="1" x14ac:dyDescent="0.25">
      <c r="F77" s="535"/>
      <c r="G77" s="535"/>
    </row>
    <row r="78" spans="6:7" s="536" customFormat="1" x14ac:dyDescent="0.25">
      <c r="F78" s="535"/>
      <c r="G78" s="535"/>
    </row>
    <row r="79" spans="6:7" s="536" customFormat="1" x14ac:dyDescent="0.25">
      <c r="F79" s="535"/>
      <c r="G79" s="535"/>
    </row>
    <row r="80" spans="6:7" s="536" customFormat="1" x14ac:dyDescent="0.25">
      <c r="F80" s="535"/>
      <c r="G80" s="535"/>
    </row>
    <row r="81" spans="6:7" s="536" customFormat="1" x14ac:dyDescent="0.25">
      <c r="F81" s="535"/>
      <c r="G81" s="535"/>
    </row>
    <row r="82" spans="6:7" s="536" customFormat="1" x14ac:dyDescent="0.25">
      <c r="F82" s="535"/>
      <c r="G82" s="535"/>
    </row>
    <row r="83" spans="6:7" s="536" customFormat="1" x14ac:dyDescent="0.25">
      <c r="F83" s="535"/>
      <c r="G83" s="535"/>
    </row>
    <row r="84" spans="6:7" s="536" customFormat="1" x14ac:dyDescent="0.25">
      <c r="F84" s="535"/>
      <c r="G84" s="535"/>
    </row>
    <row r="85" spans="6:7" s="536" customFormat="1" x14ac:dyDescent="0.25">
      <c r="F85" s="535"/>
      <c r="G85" s="535"/>
    </row>
    <row r="86" spans="6:7" s="536" customFormat="1" x14ac:dyDescent="0.25">
      <c r="F86" s="535"/>
      <c r="G86" s="535"/>
    </row>
    <row r="87" spans="6:7" s="536" customFormat="1" x14ac:dyDescent="0.25">
      <c r="F87" s="535"/>
      <c r="G87" s="535"/>
    </row>
    <row r="88" spans="6:7" s="536" customFormat="1" x14ac:dyDescent="0.25">
      <c r="F88" s="535"/>
      <c r="G88" s="535"/>
    </row>
    <row r="89" spans="6:7" s="536" customFormat="1" x14ac:dyDescent="0.25">
      <c r="F89" s="535"/>
      <c r="G89" s="535"/>
    </row>
    <row r="90" spans="6:7" s="536" customFormat="1" x14ac:dyDescent="0.25">
      <c r="F90" s="535"/>
      <c r="G90" s="535"/>
    </row>
    <row r="91" spans="6:7" s="536" customFormat="1" x14ac:dyDescent="0.25">
      <c r="F91" s="535"/>
      <c r="G91" s="535"/>
    </row>
    <row r="92" spans="6:7" s="536" customFormat="1" x14ac:dyDescent="0.25">
      <c r="F92" s="535"/>
      <c r="G92" s="535"/>
    </row>
    <row r="93" spans="6:7" s="536" customFormat="1" x14ac:dyDescent="0.25">
      <c r="F93" s="535"/>
      <c r="G93" s="535"/>
    </row>
    <row r="94" spans="6:7" s="536" customFormat="1" x14ac:dyDescent="0.25">
      <c r="F94" s="535"/>
      <c r="G94" s="535"/>
    </row>
    <row r="95" spans="6:7" s="536" customFormat="1" x14ac:dyDescent="0.25">
      <c r="F95" s="535"/>
      <c r="G95" s="535"/>
    </row>
    <row r="96" spans="6:7" s="536" customFormat="1" x14ac:dyDescent="0.25">
      <c r="F96" s="535"/>
      <c r="G96" s="535"/>
    </row>
    <row r="97" spans="6:7" s="536" customFormat="1" x14ac:dyDescent="0.25">
      <c r="F97" s="535"/>
      <c r="G97" s="535"/>
    </row>
    <row r="98" spans="6:7" s="536" customFormat="1" x14ac:dyDescent="0.25">
      <c r="F98" s="535"/>
      <c r="G98" s="535"/>
    </row>
    <row r="99" spans="6:7" s="536" customFormat="1" x14ac:dyDescent="0.25">
      <c r="F99" s="535"/>
      <c r="G99" s="535"/>
    </row>
    <row r="100" spans="6:7" s="536" customFormat="1" x14ac:dyDescent="0.25">
      <c r="F100" s="535"/>
      <c r="G100" s="535"/>
    </row>
  </sheetData>
  <sheetProtection algorithmName="SHA-512" hashValue="hWeZh+5cQA0O/7rAVrBP7l5SQcOijxhtJmEk11M06o3keoR6gEq6ngzPvSH5o9M92t/58OMIxku9TMf0NpBE0Q==" saltValue="UcHr1AOJY/uj1v/OfRMSLg==" spinCount="100000" sheet="1" selectLockedCells="1"/>
  <mergeCells count="30">
    <mergeCell ref="B1:G1"/>
    <mergeCell ref="B4:G4"/>
    <mergeCell ref="B2:G2"/>
    <mergeCell ref="B3:G3"/>
    <mergeCell ref="B16:C16"/>
    <mergeCell ref="B5:G5"/>
    <mergeCell ref="B9:G9"/>
    <mergeCell ref="C6:G6"/>
    <mergeCell ref="C7:G7"/>
    <mergeCell ref="C8:G8"/>
    <mergeCell ref="B10:G10"/>
    <mergeCell ref="D16:G16"/>
    <mergeCell ref="B17:C17"/>
    <mergeCell ref="B18:C18"/>
    <mergeCell ref="C11:G11"/>
    <mergeCell ref="C12:G12"/>
    <mergeCell ref="C13:G13"/>
    <mergeCell ref="B15:G15"/>
    <mergeCell ref="B14:G14"/>
    <mergeCell ref="D17:G17"/>
    <mergeCell ref="D20:G20"/>
    <mergeCell ref="D21:G21"/>
    <mergeCell ref="B25:G25"/>
    <mergeCell ref="B23:G23"/>
    <mergeCell ref="D18:F18"/>
    <mergeCell ref="B22:G22"/>
    <mergeCell ref="B19:C19"/>
    <mergeCell ref="D19:G19"/>
    <mergeCell ref="B20:C20"/>
    <mergeCell ref="B21:C21"/>
  </mergeCells>
  <dataValidations count="2">
    <dataValidation type="list" allowBlank="1" showInputMessage="1" showErrorMessage="1" sqref="D17" xr:uid="{BC82D12D-C512-4E0A-931F-EA71C8F693CD}">
      <formula1>$AC$2:$AC$5</formula1>
    </dataValidation>
    <dataValidation type="list" allowBlank="1" showInputMessage="1" showErrorMessage="1" sqref="D16" xr:uid="{D01AF1D3-018B-42FC-8B29-876D373359A0}">
      <formula1>$AA$2:$AA$22</formula1>
    </dataValidation>
  </dataValidations>
  <printOptions horizontalCentered="1"/>
  <pageMargins left="0.39370078740157483" right="0.39370078740157483" top="0.59055118110236227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B54"/>
  <sheetViews>
    <sheetView showGridLines="0" zoomScaleNormal="100" zoomScaleSheetLayoutView="115" workbookViewId="0">
      <selection activeCell="J48" sqref="J48"/>
    </sheetView>
  </sheetViews>
  <sheetFormatPr defaultColWidth="14.44140625" defaultRowHeight="13.8" x14ac:dyDescent="0.3"/>
  <cols>
    <col min="1" max="1" width="0.88671875" style="435" customWidth="1"/>
    <col min="2" max="2" width="3.33203125" style="438" customWidth="1"/>
    <col min="3" max="3" width="3.44140625" style="438" customWidth="1"/>
    <col min="4" max="4" width="9.21875" style="438" customWidth="1"/>
    <col min="5" max="5" width="6.77734375" style="435" customWidth="1"/>
    <col min="6" max="7" width="8.33203125" style="435" customWidth="1"/>
    <col min="8" max="8" width="20.77734375" style="435" customWidth="1"/>
    <col min="9" max="10" width="8.33203125" style="435" customWidth="1"/>
    <col min="11" max="11" width="20.77734375" style="435" customWidth="1"/>
    <col min="12" max="12" width="0.88671875" style="434" customWidth="1"/>
    <col min="13" max="14" width="47.77734375" style="434" customWidth="1"/>
    <col min="15" max="15" width="0.88671875" style="434" customWidth="1"/>
    <col min="16" max="16" width="15.33203125" style="433" hidden="1" customWidth="1"/>
    <col min="17" max="17" width="6" style="790" hidden="1" customWidth="1"/>
    <col min="18" max="18" width="27.77734375" style="433" hidden="1" customWidth="1"/>
    <col min="19" max="19" width="15.33203125" style="433" hidden="1" customWidth="1"/>
    <col min="20" max="20" width="6" style="790" hidden="1" customWidth="1"/>
    <col min="21" max="21" width="27.77734375" style="433" hidden="1" customWidth="1"/>
    <col min="22" max="22" width="9.33203125" style="433" customWidth="1"/>
    <col min="23" max="23" width="14.44140625" style="433" customWidth="1"/>
    <col min="24" max="24" width="14.44140625" style="434" customWidth="1"/>
    <col min="25" max="27" width="14.44140625" style="435" customWidth="1"/>
    <col min="28" max="28" width="14.44140625" style="435" hidden="1" customWidth="1"/>
    <col min="29" max="29" width="14.44140625" style="435" customWidth="1"/>
    <col min="30" max="16384" width="14.44140625" style="435"/>
  </cols>
  <sheetData>
    <row r="1" spans="2:28" ht="15.6" x14ac:dyDescent="0.3">
      <c r="B1" s="1891" t="s">
        <v>1</v>
      </c>
      <c r="C1" s="1891"/>
      <c r="D1" s="1891"/>
      <c r="E1" s="1891"/>
      <c r="F1" s="1891"/>
      <c r="G1" s="1891"/>
      <c r="H1" s="1891"/>
      <c r="I1" s="1891"/>
      <c r="J1" s="1891"/>
      <c r="K1" s="1891"/>
      <c r="L1" s="432"/>
      <c r="M1" s="1434"/>
      <c r="N1" s="1434"/>
      <c r="O1" s="432"/>
      <c r="P1" s="1878" t="str">
        <f>B1</f>
        <v>KRA I - INSTRUCTION</v>
      </c>
      <c r="Q1" s="1878"/>
      <c r="R1" s="1878"/>
      <c r="S1" s="1878"/>
      <c r="T1" s="1878"/>
      <c r="U1" s="1878"/>
      <c r="AB1" s="504" t="s">
        <v>242</v>
      </c>
    </row>
    <row r="2" spans="2:28" x14ac:dyDescent="0.3">
      <c r="AB2" s="435" t="s">
        <v>440</v>
      </c>
    </row>
    <row r="3" spans="2:28" ht="13.8" customHeight="1" x14ac:dyDescent="0.3">
      <c r="B3" s="1919" t="s">
        <v>398</v>
      </c>
      <c r="C3" s="1920"/>
      <c r="D3" s="1921"/>
      <c r="E3" s="1892">
        <f>'Request Form'!C6</f>
        <v>0</v>
      </c>
      <c r="F3" s="1893"/>
      <c r="G3" s="1893"/>
      <c r="H3" s="1893"/>
      <c r="I3" s="1893"/>
      <c r="J3" s="1893"/>
      <c r="K3" s="1894"/>
      <c r="L3" s="436"/>
      <c r="M3" s="1435"/>
      <c r="N3" s="1435"/>
      <c r="O3" s="436"/>
      <c r="P3" s="789" t="str">
        <f>B3</f>
        <v>LAST NAME:</v>
      </c>
      <c r="Q3" s="1879">
        <f>E3</f>
        <v>0</v>
      </c>
      <c r="R3" s="1879"/>
      <c r="AB3" s="453" t="s">
        <v>384</v>
      </c>
    </row>
    <row r="4" spans="2:28" ht="13.8" customHeight="1" x14ac:dyDescent="0.3">
      <c r="B4" s="1919" t="s">
        <v>400</v>
      </c>
      <c r="C4" s="1920"/>
      <c r="D4" s="1921"/>
      <c r="E4" s="1892">
        <f>'Request Form'!C7</f>
        <v>0</v>
      </c>
      <c r="F4" s="1893"/>
      <c r="G4" s="1893"/>
      <c r="H4" s="1893"/>
      <c r="I4" s="1893"/>
      <c r="J4" s="1893"/>
      <c r="K4" s="1894"/>
      <c r="L4" s="436"/>
      <c r="M4" s="1435"/>
      <c r="N4" s="1435"/>
      <c r="O4" s="436"/>
      <c r="P4" s="789" t="str">
        <f>B4</f>
        <v>FIRST NAME, EXT.:</v>
      </c>
      <c r="Q4" s="1879">
        <f>E4</f>
        <v>0</v>
      </c>
      <c r="R4" s="1879"/>
      <c r="AB4" s="453" t="s">
        <v>385</v>
      </c>
    </row>
    <row r="5" spans="2:28" ht="13.8" customHeight="1" x14ac:dyDescent="0.3">
      <c r="B5" s="1919" t="s">
        <v>399</v>
      </c>
      <c r="C5" s="1920"/>
      <c r="D5" s="1921"/>
      <c r="E5" s="1892">
        <f>'Request Form'!C8</f>
        <v>0</v>
      </c>
      <c r="F5" s="1893"/>
      <c r="G5" s="1893"/>
      <c r="H5" s="1893"/>
      <c r="I5" s="1893"/>
      <c r="J5" s="1893"/>
      <c r="K5" s="1894"/>
      <c r="L5" s="436"/>
      <c r="M5" s="1435"/>
      <c r="N5" s="1435"/>
      <c r="O5" s="436"/>
      <c r="P5" s="789" t="str">
        <f>B5</f>
        <v>MIDDLE NAME:</v>
      </c>
      <c r="Q5" s="1879">
        <f>E5</f>
        <v>0</v>
      </c>
      <c r="R5" s="1879"/>
      <c r="AB5" s="453" t="s">
        <v>386</v>
      </c>
    </row>
    <row r="6" spans="2:28" ht="14.4" thickBot="1" x14ac:dyDescent="0.35">
      <c r="B6" s="437"/>
      <c r="C6" s="437"/>
      <c r="E6" s="437"/>
      <c r="Q6" s="432"/>
      <c r="R6" s="439"/>
      <c r="S6" s="439"/>
      <c r="T6" s="432"/>
      <c r="V6" s="439"/>
      <c r="W6" s="439"/>
      <c r="AB6" s="453"/>
    </row>
    <row r="7" spans="2:28" ht="14.4" thickBot="1" x14ac:dyDescent="0.35">
      <c r="B7" s="1922" t="s">
        <v>136</v>
      </c>
      <c r="C7" s="1923"/>
      <c r="D7" s="1923"/>
      <c r="E7" s="1923"/>
      <c r="F7" s="1923"/>
      <c r="G7" s="1923"/>
      <c r="H7" s="1923"/>
      <c r="I7" s="1923"/>
      <c r="J7" s="1923"/>
      <c r="K7" s="1924"/>
      <c r="L7" s="432"/>
      <c r="M7" s="1879" t="str">
        <f>B7</f>
        <v>CRITERION A - TEACHING EFFECTIVENESS (MAX = 60 POINTS)</v>
      </c>
      <c r="N7" s="1879"/>
      <c r="O7" s="432"/>
      <c r="P7" s="1880" t="str">
        <f>B7</f>
        <v>CRITERION A - TEACHING EFFECTIVENESS (MAX = 60 POINTS)</v>
      </c>
      <c r="Q7" s="1880"/>
      <c r="R7" s="1880"/>
      <c r="S7" s="1880"/>
      <c r="T7" s="1880"/>
      <c r="U7" s="1880"/>
      <c r="X7" s="435"/>
    </row>
    <row r="8" spans="2:28" s="434" customFormat="1" ht="4.95" customHeight="1" thickBot="1" x14ac:dyDescent="0.35">
      <c r="B8" s="440"/>
      <c r="C8" s="432"/>
      <c r="D8" s="432"/>
      <c r="E8" s="432"/>
      <c r="F8" s="432"/>
      <c r="G8" s="432"/>
      <c r="H8" s="432"/>
      <c r="I8" s="432"/>
      <c r="J8" s="432"/>
      <c r="K8" s="441"/>
      <c r="L8" s="432"/>
      <c r="M8" s="1434"/>
      <c r="N8" s="1434"/>
      <c r="O8" s="432"/>
      <c r="Q8" s="790"/>
      <c r="R8" s="433"/>
      <c r="S8" s="433"/>
      <c r="T8" s="790"/>
      <c r="U8" s="433"/>
      <c r="V8" s="433"/>
      <c r="W8" s="433"/>
      <c r="AB8" s="457"/>
    </row>
    <row r="9" spans="2:28" x14ac:dyDescent="0.3">
      <c r="B9" s="491" t="s">
        <v>43</v>
      </c>
      <c r="C9" s="1925" t="s">
        <v>530</v>
      </c>
      <c r="D9" s="1925"/>
      <c r="E9" s="1925"/>
      <c r="F9" s="1925"/>
      <c r="G9" s="1925"/>
      <c r="H9" s="1925"/>
      <c r="I9" s="1925"/>
      <c r="J9" s="1925"/>
      <c r="K9" s="1926"/>
      <c r="P9" s="435"/>
      <c r="AB9" s="508" t="s">
        <v>388</v>
      </c>
    </row>
    <row r="10" spans="2:28" ht="14.4" thickBot="1" x14ac:dyDescent="0.35">
      <c r="B10" s="492"/>
      <c r="C10" s="1927"/>
      <c r="D10" s="1927"/>
      <c r="E10" s="1927"/>
      <c r="F10" s="1927"/>
      <c r="G10" s="1927"/>
      <c r="H10" s="1927"/>
      <c r="I10" s="1927"/>
      <c r="J10" s="1927"/>
      <c r="K10" s="1928"/>
      <c r="P10" s="435"/>
      <c r="AB10" s="509" t="s">
        <v>389</v>
      </c>
    </row>
    <row r="11" spans="2:28" ht="5.4" customHeight="1" thickBot="1" x14ac:dyDescent="0.35">
      <c r="B11" s="490"/>
      <c r="C11" s="464"/>
      <c r="D11" s="464"/>
      <c r="E11" s="464"/>
      <c r="F11" s="464"/>
      <c r="G11" s="464"/>
      <c r="H11" s="464"/>
      <c r="I11" s="464"/>
      <c r="J11" s="488"/>
      <c r="K11" s="489"/>
      <c r="L11" s="442"/>
      <c r="M11" s="442"/>
      <c r="N11" s="442"/>
      <c r="O11" s="442"/>
      <c r="P11" s="439"/>
      <c r="Q11" s="432"/>
      <c r="R11" s="439"/>
      <c r="S11" s="439"/>
      <c r="T11" s="432"/>
      <c r="U11" s="439"/>
      <c r="V11" s="439"/>
      <c r="W11" s="439"/>
      <c r="Z11" s="453"/>
    </row>
    <row r="12" spans="2:28" s="434" customFormat="1" ht="15" customHeight="1" thickBot="1" x14ac:dyDescent="0.35">
      <c r="B12" s="443" t="s">
        <v>52</v>
      </c>
      <c r="C12" s="1897" t="s">
        <v>534</v>
      </c>
      <c r="D12" s="1897"/>
      <c r="E12" s="1897"/>
      <c r="F12" s="1897"/>
      <c r="G12" s="1897"/>
      <c r="H12" s="1897"/>
      <c r="I12" s="1897"/>
      <c r="J12" s="1897"/>
      <c r="K12" s="1898"/>
      <c r="L12" s="432"/>
      <c r="M12" s="1944" t="str">
        <f>C12</f>
        <v>STUDENT EVALUATION (60%)</v>
      </c>
      <c r="N12" s="1944"/>
      <c r="O12" s="432"/>
      <c r="P12" s="1946" t="str">
        <f>C12</f>
        <v>STUDENT EVALUATION (60%)</v>
      </c>
      <c r="Q12" s="1946"/>
      <c r="R12" s="1946"/>
      <c r="S12" s="1946"/>
      <c r="T12" s="1946"/>
      <c r="U12" s="1946"/>
      <c r="V12" s="433"/>
      <c r="W12" s="433"/>
      <c r="Z12" s="504"/>
    </row>
    <row r="13" spans="2:28" s="434" customFormat="1" ht="4.95" customHeight="1" thickBot="1" x14ac:dyDescent="0.35">
      <c r="B13" s="444"/>
      <c r="C13" s="1287"/>
      <c r="D13" s="445"/>
      <c r="E13" s="445"/>
      <c r="F13" s="445"/>
      <c r="G13" s="445"/>
      <c r="H13" s="445"/>
      <c r="I13" s="445"/>
      <c r="J13" s="446"/>
      <c r="K13" s="447"/>
      <c r="L13" s="432"/>
      <c r="M13" s="1434"/>
      <c r="N13" s="1434"/>
      <c r="O13" s="432"/>
      <c r="Q13" s="790"/>
      <c r="R13" s="433"/>
      <c r="S13" s="433"/>
      <c r="T13" s="790"/>
      <c r="U13" s="433"/>
      <c r="V13" s="433"/>
      <c r="W13" s="433"/>
    </row>
    <row r="14" spans="2:28" s="434" customFormat="1" ht="14.4" thickBot="1" x14ac:dyDescent="0.35">
      <c r="B14" s="1886" t="s">
        <v>532</v>
      </c>
      <c r="C14" s="1887"/>
      <c r="D14" s="1887"/>
      <c r="E14" s="1887"/>
      <c r="F14" s="1887"/>
      <c r="G14" s="1887"/>
      <c r="H14" s="1887"/>
      <c r="I14" s="1887"/>
      <c r="J14" s="1888"/>
      <c r="K14" s="1288">
        <v>0</v>
      </c>
      <c r="L14" s="432"/>
      <c r="M14" s="1434"/>
      <c r="N14" s="1434"/>
      <c r="O14" s="432"/>
      <c r="Q14" s="790"/>
      <c r="R14" s="433"/>
      <c r="S14" s="433"/>
      <c r="T14" s="790"/>
      <c r="U14" s="433"/>
      <c r="V14" s="433"/>
      <c r="W14" s="433"/>
      <c r="AB14" s="434">
        <v>0</v>
      </c>
    </row>
    <row r="15" spans="2:28" s="434" customFormat="1" ht="4.95" customHeight="1" thickBot="1" x14ac:dyDescent="0.35">
      <c r="B15" s="444"/>
      <c r="C15" s="445"/>
      <c r="D15" s="445"/>
      <c r="E15" s="445"/>
      <c r="F15" s="445"/>
      <c r="G15" s="445"/>
      <c r="H15" s="445"/>
      <c r="I15" s="445"/>
      <c r="J15" s="446"/>
      <c r="K15" s="447"/>
      <c r="L15" s="432"/>
      <c r="M15" s="1434"/>
      <c r="N15" s="1434"/>
      <c r="O15" s="432"/>
      <c r="Q15" s="790"/>
      <c r="R15" s="433"/>
      <c r="S15" s="433"/>
      <c r="T15" s="790"/>
      <c r="U15" s="433"/>
      <c r="V15" s="433"/>
      <c r="W15" s="433"/>
      <c r="AB15" s="434">
        <v>1</v>
      </c>
    </row>
    <row r="16" spans="2:28" ht="14.4" thickBot="1" x14ac:dyDescent="0.35">
      <c r="B16" s="1883" t="s">
        <v>531</v>
      </c>
      <c r="C16" s="1884"/>
      <c r="D16" s="1884"/>
      <c r="E16" s="1884"/>
      <c r="F16" s="1884"/>
      <c r="G16" s="1885"/>
      <c r="H16" s="1929" t="s">
        <v>242</v>
      </c>
      <c r="I16" s="1930"/>
      <c r="J16" s="1931" t="s">
        <v>438</v>
      </c>
      <c r="K16" s="1932"/>
      <c r="L16" s="432"/>
      <c r="M16" s="1434"/>
      <c r="N16" s="1434"/>
      <c r="O16" s="432"/>
      <c r="P16" s="432"/>
      <c r="Q16" s="438"/>
      <c r="R16" s="435"/>
      <c r="X16" s="448"/>
      <c r="AB16" s="435">
        <v>2</v>
      </c>
    </row>
    <row r="17" spans="2:28" ht="4.95" customHeight="1" thickBot="1" x14ac:dyDescent="0.35">
      <c r="B17" s="454"/>
      <c r="C17" s="455"/>
      <c r="D17" s="455"/>
      <c r="E17" s="455"/>
      <c r="F17" s="455"/>
      <c r="G17" s="455"/>
      <c r="H17" s="455"/>
      <c r="I17" s="455"/>
      <c r="J17" s="455"/>
      <c r="K17" s="456"/>
      <c r="L17" s="432"/>
      <c r="M17" s="1434"/>
      <c r="N17" s="1434"/>
      <c r="O17" s="432"/>
      <c r="P17" s="1944"/>
      <c r="Q17" s="1944"/>
      <c r="R17" s="1944"/>
      <c r="S17" s="1944"/>
      <c r="T17" s="1944"/>
      <c r="U17" s="1944"/>
      <c r="X17" s="448"/>
      <c r="AB17" s="435">
        <v>3</v>
      </c>
    </row>
    <row r="18" spans="2:28" s="434" customFormat="1" ht="15" customHeight="1" thickBot="1" x14ac:dyDescent="0.35">
      <c r="B18" s="1937"/>
      <c r="C18" s="1933" t="s">
        <v>9</v>
      </c>
      <c r="D18" s="1933"/>
      <c r="E18" s="1934"/>
      <c r="F18" s="1883" t="s">
        <v>394</v>
      </c>
      <c r="G18" s="1884"/>
      <c r="H18" s="1884"/>
      <c r="I18" s="1884"/>
      <c r="J18" s="1884"/>
      <c r="K18" s="1885"/>
      <c r="L18" s="432"/>
      <c r="M18" s="1434"/>
      <c r="N18" s="1434"/>
      <c r="O18" s="432"/>
      <c r="P18" s="1947"/>
      <c r="Q18" s="1947"/>
      <c r="R18" s="1947"/>
      <c r="S18" s="1947"/>
      <c r="T18" s="1947"/>
      <c r="U18" s="1947"/>
      <c r="V18" s="439"/>
      <c r="W18" s="432"/>
      <c r="AB18" s="434">
        <v>4</v>
      </c>
    </row>
    <row r="19" spans="2:28" s="434" customFormat="1" ht="28.2" customHeight="1" thickBot="1" x14ac:dyDescent="0.35">
      <c r="B19" s="1938"/>
      <c r="C19" s="1935"/>
      <c r="D19" s="1935"/>
      <c r="E19" s="1936"/>
      <c r="F19" s="1881" t="s">
        <v>182</v>
      </c>
      <c r="G19" s="1882"/>
      <c r="H19" s="262" t="s">
        <v>387</v>
      </c>
      <c r="I19" s="1881" t="s">
        <v>183</v>
      </c>
      <c r="J19" s="1882"/>
      <c r="K19" s="263" t="s">
        <v>387</v>
      </c>
      <c r="L19" s="790"/>
      <c r="M19" s="1591" t="s">
        <v>612</v>
      </c>
      <c r="N19" s="1591" t="s">
        <v>613</v>
      </c>
      <c r="O19" s="790"/>
      <c r="P19" s="513" t="s">
        <v>390</v>
      </c>
      <c r="Q19" s="513" t="s">
        <v>393</v>
      </c>
      <c r="R19" s="513" t="s">
        <v>172</v>
      </c>
      <c r="S19" s="513" t="s">
        <v>391</v>
      </c>
      <c r="T19" s="513" t="s">
        <v>393</v>
      </c>
      <c r="U19" s="513" t="s">
        <v>172</v>
      </c>
      <c r="V19" s="428"/>
      <c r="W19" s="428"/>
      <c r="AB19" s="434">
        <v>5</v>
      </c>
    </row>
    <row r="20" spans="2:28" x14ac:dyDescent="0.3">
      <c r="B20" s="493" t="s">
        <v>380</v>
      </c>
      <c r="C20" s="1910" t="s">
        <v>270</v>
      </c>
      <c r="D20" s="1910"/>
      <c r="E20" s="1910"/>
      <c r="F20" s="1913">
        <v>0</v>
      </c>
      <c r="G20" s="1914"/>
      <c r="H20" s="239"/>
      <c r="I20" s="1913">
        <v>0</v>
      </c>
      <c r="J20" s="1914"/>
      <c r="K20" s="239"/>
      <c r="L20" s="433"/>
      <c r="M20" s="1590"/>
      <c r="N20" s="1590"/>
      <c r="O20" s="433"/>
      <c r="P20" s="514" t="s">
        <v>388</v>
      </c>
      <c r="Q20" s="583">
        <f>IF(P20="Acceptable",F20,"")</f>
        <v>0</v>
      </c>
      <c r="R20" s="515"/>
      <c r="S20" s="514" t="s">
        <v>388</v>
      </c>
      <c r="T20" s="583">
        <f>IF(S20="Acceptable",I20,"")</f>
        <v>0</v>
      </c>
      <c r="U20" s="515"/>
      <c r="V20" s="1940"/>
      <c r="W20" s="792"/>
      <c r="X20" s="435"/>
      <c r="AB20" s="435">
        <v>6</v>
      </c>
    </row>
    <row r="21" spans="2:28" x14ac:dyDescent="0.3">
      <c r="B21" s="494" t="s">
        <v>381</v>
      </c>
      <c r="C21" s="1877" t="s">
        <v>271</v>
      </c>
      <c r="D21" s="1877"/>
      <c r="E21" s="1877"/>
      <c r="F21" s="1911">
        <v>0</v>
      </c>
      <c r="G21" s="1912"/>
      <c r="H21" s="240"/>
      <c r="I21" s="1911">
        <v>0</v>
      </c>
      <c r="J21" s="1912"/>
      <c r="K21" s="240"/>
      <c r="L21" s="433"/>
      <c r="M21" s="1588"/>
      <c r="N21" s="1588"/>
      <c r="O21" s="433"/>
      <c r="P21" s="516" t="s">
        <v>388</v>
      </c>
      <c r="Q21" s="584">
        <f>IF(P21="Acceptable",F21,"")</f>
        <v>0</v>
      </c>
      <c r="R21" s="517"/>
      <c r="S21" s="516" t="s">
        <v>388</v>
      </c>
      <c r="T21" s="584">
        <f>IF(S21="Acceptable",I21,"")</f>
        <v>0</v>
      </c>
      <c r="U21" s="517"/>
      <c r="V21" s="1940"/>
      <c r="W21" s="792"/>
      <c r="X21" s="435"/>
      <c r="AB21" s="435">
        <v>7</v>
      </c>
    </row>
    <row r="22" spans="2:28" x14ac:dyDescent="0.3">
      <c r="B22" s="494" t="s">
        <v>382</v>
      </c>
      <c r="C22" s="1877" t="s">
        <v>272</v>
      </c>
      <c r="D22" s="1877"/>
      <c r="E22" s="1877"/>
      <c r="F22" s="1911">
        <v>0</v>
      </c>
      <c r="G22" s="1912"/>
      <c r="H22" s="240"/>
      <c r="I22" s="1911">
        <v>0</v>
      </c>
      <c r="J22" s="1912"/>
      <c r="K22" s="240"/>
      <c r="L22" s="433"/>
      <c r="M22" s="1588"/>
      <c r="N22" s="1588"/>
      <c r="O22" s="433"/>
      <c r="P22" s="516" t="s">
        <v>388</v>
      </c>
      <c r="Q22" s="584">
        <f>IF(P22="Acceptable",F22,"")</f>
        <v>0</v>
      </c>
      <c r="R22" s="517"/>
      <c r="S22" s="516" t="s">
        <v>388</v>
      </c>
      <c r="T22" s="584">
        <f>IF(S22="Acceptable",I22,"")</f>
        <v>0</v>
      </c>
      <c r="U22" s="517"/>
      <c r="V22" s="1940"/>
      <c r="W22" s="792"/>
      <c r="X22" s="435"/>
      <c r="AB22" s="435">
        <v>8</v>
      </c>
    </row>
    <row r="23" spans="2:28" ht="14.4" thickBot="1" x14ac:dyDescent="0.35">
      <c r="B23" s="495" t="s">
        <v>383</v>
      </c>
      <c r="C23" s="1876" t="s">
        <v>273</v>
      </c>
      <c r="D23" s="1876"/>
      <c r="E23" s="1876"/>
      <c r="F23" s="1889">
        <v>0</v>
      </c>
      <c r="G23" s="1890"/>
      <c r="H23" s="241"/>
      <c r="I23" s="1889">
        <v>0</v>
      </c>
      <c r="J23" s="1890"/>
      <c r="K23" s="241"/>
      <c r="L23" s="433"/>
      <c r="M23" s="1589"/>
      <c r="N23" s="1589"/>
      <c r="O23" s="433"/>
      <c r="P23" s="518" t="s">
        <v>388</v>
      </c>
      <c r="Q23" s="585">
        <f>IF(P23="Acceptable",F23,"")</f>
        <v>0</v>
      </c>
      <c r="R23" s="519"/>
      <c r="S23" s="518" t="s">
        <v>388</v>
      </c>
      <c r="T23" s="585">
        <f>IF(S23="Acceptable",I23,"")</f>
        <v>0</v>
      </c>
      <c r="U23" s="519"/>
      <c r="V23" s="1940"/>
      <c r="W23" s="792"/>
      <c r="X23" s="435"/>
    </row>
    <row r="24" spans="2:28" ht="4.95" customHeight="1" thickBot="1" x14ac:dyDescent="0.35">
      <c r="B24" s="454"/>
      <c r="C24" s="455"/>
      <c r="D24" s="455"/>
      <c r="E24" s="455"/>
      <c r="F24" s="455"/>
      <c r="G24" s="455"/>
      <c r="H24" s="455"/>
      <c r="I24" s="455"/>
      <c r="J24" s="455"/>
      <c r="K24" s="459"/>
      <c r="L24" s="432"/>
      <c r="M24" s="1434"/>
      <c r="N24" s="1434"/>
      <c r="O24" s="432"/>
      <c r="P24" s="1592"/>
      <c r="Q24" s="1593"/>
      <c r="R24" s="1594"/>
      <c r="S24" s="1595"/>
      <c r="T24" s="1596"/>
      <c r="U24" s="1597"/>
      <c r="X24" s="448"/>
    </row>
    <row r="25" spans="2:28" ht="15" customHeight="1" thickBot="1" x14ac:dyDescent="0.35">
      <c r="B25" s="1907" t="s">
        <v>8</v>
      </c>
      <c r="C25" s="1908"/>
      <c r="D25" s="1908"/>
      <c r="E25" s="1908"/>
      <c r="F25" s="1908"/>
      <c r="G25" s="1908"/>
      <c r="H25" s="1908"/>
      <c r="I25" s="1908"/>
      <c r="J25" s="1908"/>
      <c r="K25" s="943">
        <f>IF(H16="NOT APPLICABLE",AVERAGE(F20:G23,I20:J23),0+IF(H16="ON APPROVED STUDY LEAVE",SUM(F20:G23,I20:J23)/(8-K14),0)+IF(H16="ON APPROVED SABBATICAL LEAVE",SUM(F20:G23,I20:J23)/(8-K14),0+IF(H16="ON APPROVED MATERNITY LEAVE",SUM(F20:G23,I20:J23)/(8-K14),0)++IF(H16="SUSPENSION OF EVALUATION",SUM(F20:G23,I20:J23)/(8-K14),0)))</f>
        <v>0</v>
      </c>
      <c r="L25" s="433"/>
      <c r="M25" s="433"/>
      <c r="N25" s="433"/>
      <c r="O25" s="433"/>
      <c r="P25" s="1899" t="s">
        <v>392</v>
      </c>
      <c r="Q25" s="1900"/>
      <c r="R25" s="1895">
        <f>IF(H16="NOT APPLICABLE",AVERAGE(Q20:Q23,T20:T23),0+IF(H16="ON APPROVED STUDY LEAVE",SUM(Q20:Q23,T20:T23)/(8-K14),0)+IF(H16="ON APPROVED SABBATICAL LEAVE",SUM(Q20:Q23,T20:T23)/(8-K14),0+IF(H16="ON APPROVED MATERNITY LEAVE",SUM(Q20:Q23,T20:T23)/(8-K14),0)++IF(H16="SUSPENSION OF EVALUATION",SUM(Q20:Q23,T20:T23)/(8-K14),0)))</f>
        <v>0</v>
      </c>
      <c r="S25" s="1899" t="s">
        <v>241</v>
      </c>
      <c r="T25" s="1900"/>
      <c r="U25" s="1941">
        <f>R25*0.36</f>
        <v>0</v>
      </c>
      <c r="X25" s="460"/>
    </row>
    <row r="26" spans="2:28" ht="14.4" customHeight="1" thickBot="1" x14ac:dyDescent="0.35">
      <c r="B26" s="1907" t="s">
        <v>230</v>
      </c>
      <c r="C26" s="1908"/>
      <c r="D26" s="1908"/>
      <c r="E26" s="1908"/>
      <c r="F26" s="1908"/>
      <c r="G26" s="1908"/>
      <c r="H26" s="1908"/>
      <c r="I26" s="1908"/>
      <c r="J26" s="1909"/>
      <c r="K26" s="943">
        <f>K25*0.36</f>
        <v>0</v>
      </c>
      <c r="L26" s="461"/>
      <c r="O26" s="461"/>
      <c r="P26" s="1901"/>
      <c r="Q26" s="1902"/>
      <c r="R26" s="1896"/>
      <c r="S26" s="1901"/>
      <c r="T26" s="1902"/>
      <c r="U26" s="1942"/>
      <c r="V26" s="435"/>
      <c r="W26" s="435"/>
      <c r="X26" s="460"/>
    </row>
    <row r="27" spans="2:28" ht="4.95" customHeight="1" thickBot="1" x14ac:dyDescent="0.35">
      <c r="B27" s="500"/>
      <c r="C27" s="501"/>
      <c r="D27" s="501"/>
      <c r="E27" s="501"/>
      <c r="F27" s="501"/>
      <c r="G27" s="501"/>
      <c r="H27" s="501"/>
      <c r="I27" s="501"/>
      <c r="J27" s="496"/>
      <c r="K27" s="497"/>
      <c r="L27" s="433"/>
      <c r="M27" s="433"/>
      <c r="N27" s="433"/>
      <c r="O27" s="433"/>
    </row>
    <row r="28" spans="2:28" ht="15" customHeight="1" thickBot="1" x14ac:dyDescent="0.35">
      <c r="B28" s="521">
        <v>1.2</v>
      </c>
      <c r="C28" s="1897" t="s">
        <v>533</v>
      </c>
      <c r="D28" s="1897"/>
      <c r="E28" s="1897"/>
      <c r="F28" s="1897"/>
      <c r="G28" s="1897"/>
      <c r="H28" s="1897"/>
      <c r="I28" s="1897"/>
      <c r="J28" s="1897"/>
      <c r="K28" s="1898"/>
      <c r="L28" s="433"/>
      <c r="M28" s="1944" t="str">
        <f>C28</f>
        <v>SUPERVISOR'S EVALUATION (40%)</v>
      </c>
      <c r="N28" s="1944"/>
      <c r="O28" s="433"/>
    </row>
    <row r="29" spans="2:28" s="434" customFormat="1" ht="4.95" customHeight="1" thickBot="1" x14ac:dyDescent="0.35">
      <c r="B29" s="502"/>
      <c r="C29" s="503"/>
      <c r="D29" s="503"/>
      <c r="E29" s="503"/>
      <c r="F29" s="503"/>
      <c r="G29" s="503"/>
      <c r="H29" s="503"/>
      <c r="I29" s="503"/>
      <c r="J29" s="498"/>
      <c r="K29" s="499"/>
      <c r="L29" s="432"/>
      <c r="M29" s="1434"/>
      <c r="N29" s="1434"/>
      <c r="O29" s="432"/>
      <c r="Q29" s="790"/>
      <c r="R29" s="433"/>
      <c r="S29" s="433"/>
      <c r="T29" s="790"/>
      <c r="U29" s="433"/>
      <c r="V29" s="433"/>
      <c r="W29" s="433"/>
    </row>
    <row r="30" spans="2:28" ht="14.4" customHeight="1" thickBot="1" x14ac:dyDescent="0.35">
      <c r="B30" s="1886" t="s">
        <v>532</v>
      </c>
      <c r="C30" s="1887"/>
      <c r="D30" s="1887"/>
      <c r="E30" s="1887"/>
      <c r="F30" s="1887"/>
      <c r="G30" s="1887"/>
      <c r="H30" s="1887"/>
      <c r="I30" s="1887"/>
      <c r="J30" s="1888"/>
      <c r="K30" s="1288">
        <v>0</v>
      </c>
      <c r="L30" s="432"/>
      <c r="O30" s="432"/>
      <c r="P30" s="432"/>
      <c r="Q30" s="438"/>
      <c r="R30" s="435"/>
      <c r="X30" s="448"/>
    </row>
    <row r="31" spans="2:28" s="434" customFormat="1" ht="4.95" customHeight="1" thickBot="1" x14ac:dyDescent="0.35">
      <c r="B31" s="449"/>
      <c r="C31" s="790"/>
      <c r="D31" s="790"/>
      <c r="E31" s="790"/>
      <c r="F31" s="790"/>
      <c r="G31" s="790"/>
      <c r="H31" s="790"/>
      <c r="I31" s="450"/>
      <c r="J31" s="450"/>
      <c r="K31" s="451"/>
      <c r="L31" s="432"/>
      <c r="M31" s="1434"/>
      <c r="N31" s="1434"/>
      <c r="O31" s="432"/>
      <c r="P31" s="432"/>
      <c r="Q31" s="510"/>
      <c r="S31" s="433"/>
      <c r="T31" s="790"/>
      <c r="U31" s="433"/>
      <c r="V31" s="433"/>
      <c r="W31" s="433"/>
      <c r="X31" s="448"/>
    </row>
    <row r="32" spans="2:28" ht="14.4" customHeight="1" thickBot="1" x14ac:dyDescent="0.35">
      <c r="B32" s="1883" t="s">
        <v>531</v>
      </c>
      <c r="C32" s="1884"/>
      <c r="D32" s="1884"/>
      <c r="E32" s="1884"/>
      <c r="F32" s="1884"/>
      <c r="G32" s="1885"/>
      <c r="H32" s="1915" t="s">
        <v>440</v>
      </c>
      <c r="I32" s="1916"/>
      <c r="J32" s="1917" t="s">
        <v>438</v>
      </c>
      <c r="K32" s="1918"/>
      <c r="L32" s="432"/>
      <c r="O32" s="432"/>
      <c r="P32" s="1945" t="str">
        <f>C28</f>
        <v>SUPERVISOR'S EVALUATION (40%)</v>
      </c>
      <c r="Q32" s="1945"/>
      <c r="R32" s="1945"/>
      <c r="S32" s="1945"/>
      <c r="T32" s="1945"/>
      <c r="U32" s="1945"/>
      <c r="X32" s="448"/>
    </row>
    <row r="33" spans="2:28" ht="4.95" customHeight="1" thickBot="1" x14ac:dyDescent="0.35"/>
    <row r="34" spans="2:28" s="434" customFormat="1" ht="15" customHeight="1" thickBot="1" x14ac:dyDescent="0.35">
      <c r="B34" s="1937" t="s">
        <v>9</v>
      </c>
      <c r="C34" s="1933"/>
      <c r="D34" s="1933"/>
      <c r="E34" s="1933"/>
      <c r="F34" s="1883" t="s">
        <v>395</v>
      </c>
      <c r="G34" s="1884"/>
      <c r="H34" s="1884"/>
      <c r="I34" s="1884"/>
      <c r="J34" s="1884"/>
      <c r="K34" s="1885"/>
      <c r="L34" s="432"/>
      <c r="M34" s="1434"/>
      <c r="N34" s="1434"/>
      <c r="O34" s="432"/>
      <c r="P34" s="1943"/>
      <c r="Q34" s="1943"/>
      <c r="R34" s="790"/>
      <c r="S34" s="1943"/>
      <c r="T34" s="1943"/>
      <c r="U34" s="433"/>
      <c r="V34" s="433"/>
      <c r="W34" s="433"/>
      <c r="AB34" s="504" t="s">
        <v>242</v>
      </c>
    </row>
    <row r="35" spans="2:28" s="434" customFormat="1" ht="28.2" customHeight="1" thickBot="1" x14ac:dyDescent="0.35">
      <c r="B35" s="1938"/>
      <c r="C35" s="1935"/>
      <c r="D35" s="1935"/>
      <c r="E35" s="1935"/>
      <c r="F35" s="1881" t="s">
        <v>182</v>
      </c>
      <c r="G35" s="1882"/>
      <c r="H35" s="262" t="s">
        <v>387</v>
      </c>
      <c r="I35" s="1881" t="s">
        <v>183</v>
      </c>
      <c r="J35" s="1882"/>
      <c r="K35" s="263" t="s">
        <v>387</v>
      </c>
      <c r="L35" s="790"/>
      <c r="M35" s="1591" t="s">
        <v>612</v>
      </c>
      <c r="N35" s="1591" t="s">
        <v>613</v>
      </c>
      <c r="O35" s="790"/>
      <c r="P35" s="513" t="s">
        <v>390</v>
      </c>
      <c r="Q35" s="513" t="s">
        <v>393</v>
      </c>
      <c r="R35" s="513" t="s">
        <v>172</v>
      </c>
      <c r="S35" s="513" t="s">
        <v>391</v>
      </c>
      <c r="T35" s="513" t="s">
        <v>393</v>
      </c>
      <c r="U35" s="513" t="s">
        <v>172</v>
      </c>
      <c r="V35" s="790"/>
      <c r="W35" s="790"/>
      <c r="AB35" s="435" t="s">
        <v>440</v>
      </c>
    </row>
    <row r="36" spans="2:28" ht="14.4" customHeight="1" x14ac:dyDescent="0.3">
      <c r="B36" s="493" t="s">
        <v>380</v>
      </c>
      <c r="C36" s="1910" t="s">
        <v>270</v>
      </c>
      <c r="D36" s="1910"/>
      <c r="E36" s="1910"/>
      <c r="F36" s="1913">
        <v>0</v>
      </c>
      <c r="G36" s="1914"/>
      <c r="H36" s="239"/>
      <c r="I36" s="1913">
        <v>0</v>
      </c>
      <c r="J36" s="1914"/>
      <c r="K36" s="239"/>
      <c r="L36" s="433"/>
      <c r="M36" s="1590"/>
      <c r="N36" s="1590"/>
      <c r="O36" s="433"/>
      <c r="P36" s="514" t="s">
        <v>388</v>
      </c>
      <c r="Q36" s="583">
        <f>IF(P36="Acceptable",F36,"")</f>
        <v>0</v>
      </c>
      <c r="R36" s="515"/>
      <c r="S36" s="514" t="s">
        <v>388</v>
      </c>
      <c r="T36" s="583">
        <f>IF(S36="Acceptable",I36,"")</f>
        <v>0</v>
      </c>
      <c r="U36" s="515"/>
      <c r="V36" s="1939"/>
      <c r="W36" s="793"/>
      <c r="X36" s="462"/>
      <c r="AB36" s="453" t="s">
        <v>384</v>
      </c>
    </row>
    <row r="37" spans="2:28" ht="14.4" customHeight="1" x14ac:dyDescent="0.3">
      <c r="B37" s="494" t="s">
        <v>381</v>
      </c>
      <c r="C37" s="1877" t="s">
        <v>271</v>
      </c>
      <c r="D37" s="1877"/>
      <c r="E37" s="1877"/>
      <c r="F37" s="1911">
        <v>0</v>
      </c>
      <c r="G37" s="1912"/>
      <c r="H37" s="240"/>
      <c r="I37" s="1911">
        <v>0</v>
      </c>
      <c r="J37" s="1912"/>
      <c r="K37" s="240"/>
      <c r="L37" s="433"/>
      <c r="M37" s="1588"/>
      <c r="N37" s="1588"/>
      <c r="O37" s="433"/>
      <c r="P37" s="516" t="s">
        <v>388</v>
      </c>
      <c r="Q37" s="584">
        <f>IF(P37="Acceptable",F37,"")</f>
        <v>0</v>
      </c>
      <c r="R37" s="517"/>
      <c r="S37" s="516" t="s">
        <v>388</v>
      </c>
      <c r="T37" s="584">
        <f>IF(S37="Acceptable",I37,"")</f>
        <v>0</v>
      </c>
      <c r="U37" s="517"/>
      <c r="V37" s="1939"/>
      <c r="W37" s="793"/>
      <c r="X37" s="463"/>
      <c r="AB37" s="453" t="s">
        <v>385</v>
      </c>
    </row>
    <row r="38" spans="2:28" ht="14.4" customHeight="1" x14ac:dyDescent="0.3">
      <c r="B38" s="494" t="s">
        <v>382</v>
      </c>
      <c r="C38" s="1877" t="s">
        <v>272</v>
      </c>
      <c r="D38" s="1877"/>
      <c r="E38" s="1877"/>
      <c r="F38" s="1911">
        <v>0</v>
      </c>
      <c r="G38" s="1912"/>
      <c r="H38" s="240"/>
      <c r="I38" s="1911">
        <v>0</v>
      </c>
      <c r="J38" s="1912"/>
      <c r="K38" s="240"/>
      <c r="L38" s="433"/>
      <c r="M38" s="1588"/>
      <c r="N38" s="1588"/>
      <c r="O38" s="433"/>
      <c r="P38" s="516" t="s">
        <v>388</v>
      </c>
      <c r="Q38" s="584">
        <f>IF(P38="Acceptable",F38,"")</f>
        <v>0</v>
      </c>
      <c r="R38" s="517"/>
      <c r="S38" s="516" t="s">
        <v>388</v>
      </c>
      <c r="T38" s="584">
        <f>IF(S38="Acceptable",I38,"")</f>
        <v>0</v>
      </c>
      <c r="U38" s="517"/>
      <c r="V38" s="1939"/>
      <c r="W38" s="793"/>
      <c r="X38" s="463"/>
      <c r="AB38" s="453" t="s">
        <v>386</v>
      </c>
    </row>
    <row r="39" spans="2:28" ht="15" customHeight="1" thickBot="1" x14ac:dyDescent="0.35">
      <c r="B39" s="495" t="s">
        <v>383</v>
      </c>
      <c r="C39" s="1876" t="s">
        <v>273</v>
      </c>
      <c r="D39" s="1876"/>
      <c r="E39" s="1876"/>
      <c r="F39" s="1889">
        <v>0</v>
      </c>
      <c r="G39" s="1890"/>
      <c r="H39" s="241"/>
      <c r="I39" s="1889">
        <v>0</v>
      </c>
      <c r="J39" s="1890"/>
      <c r="K39" s="241"/>
      <c r="L39" s="433"/>
      <c r="M39" s="1589"/>
      <c r="N39" s="1589"/>
      <c r="O39" s="433"/>
      <c r="P39" s="518" t="s">
        <v>388</v>
      </c>
      <c r="Q39" s="585">
        <f>IF(P39="Acceptable",F39,"")</f>
        <v>0</v>
      </c>
      <c r="R39" s="519"/>
      <c r="S39" s="518" t="s">
        <v>388</v>
      </c>
      <c r="T39" s="585">
        <f>IF(S39="Acceptable",I39,"")</f>
        <v>0</v>
      </c>
      <c r="U39" s="519"/>
      <c r="V39" s="1939"/>
      <c r="W39" s="793"/>
      <c r="X39" s="463"/>
      <c r="AB39" s="453"/>
    </row>
    <row r="40" spans="2:28" s="434" customFormat="1" ht="4.95" customHeight="1" thickBot="1" x14ac:dyDescent="0.35">
      <c r="B40" s="2654"/>
      <c r="C40" s="2655"/>
      <c r="D40" s="2655"/>
      <c r="E40" s="2655"/>
      <c r="F40" s="2656"/>
      <c r="G40" s="2656"/>
      <c r="H40" s="2656"/>
      <c r="I40" s="2656"/>
      <c r="J40" s="2656"/>
      <c r="K40" s="2657"/>
      <c r="L40" s="433"/>
      <c r="M40" s="433"/>
      <c r="N40" s="433"/>
      <c r="O40" s="433"/>
      <c r="P40" s="458"/>
      <c r="Q40" s="505"/>
      <c r="R40" s="506"/>
      <c r="S40" s="458"/>
      <c r="T40" s="505"/>
      <c r="U40" s="520"/>
      <c r="V40" s="507"/>
      <c r="W40" s="507"/>
      <c r="X40" s="463"/>
    </row>
    <row r="41" spans="2:28" ht="15" customHeight="1" thickBot="1" x14ac:dyDescent="0.35">
      <c r="B41" s="1907" t="s">
        <v>8</v>
      </c>
      <c r="C41" s="1908"/>
      <c r="D41" s="1908"/>
      <c r="E41" s="1908"/>
      <c r="F41" s="1908"/>
      <c r="G41" s="1908"/>
      <c r="H41" s="1908"/>
      <c r="I41" s="1908"/>
      <c r="J41" s="1908"/>
      <c r="K41" s="943">
        <f>IF(H32="NOT APPLICABLE",AVERAGE(F36:G39,I36:J39),0+IF(H32="ON APPROVED STUDY LEAVE",SUM(F36:G39,I36:J39)/(8-K30),0)+IF(H32="ON APPROVED SABBATICAL LEAVE",SUM(F36:G39,I36:J39)/(8-K30),0+IF(H32="ON APPROVED MATERNITY LEAVE",SUM(F36:G39,I36:J39)/(8-K30),0)))</f>
        <v>0</v>
      </c>
      <c r="L41" s="433"/>
      <c r="M41" s="433"/>
      <c r="N41" s="433"/>
      <c r="O41" s="433"/>
      <c r="P41" s="1899" t="s">
        <v>392</v>
      </c>
      <c r="Q41" s="1900"/>
      <c r="R41" s="1895">
        <f>IF(H32="NOT APPLICABLE",AVERAGE(Q36:Q39,T36:T39),0+IF(H32="ON APPROVED STUDY LEAVE",SUM(Q36:Q39,T36:T39)/(8-K30),0)+IF(H32="ON APPROVED SABBATICAL LEAVE",SUM(Q36:Q39,T36:T39)/(8-K30),0+IF(H32="ON APPROVED MATERNITY LEAVE",SUM(Q36:Q39,T36:T39)/(8-K30),0)))</f>
        <v>0</v>
      </c>
      <c r="S41" s="1903" t="s">
        <v>241</v>
      </c>
      <c r="T41" s="1904"/>
      <c r="U41" s="1895">
        <f>R41*0.24</f>
        <v>0</v>
      </c>
      <c r="V41" s="465"/>
      <c r="W41" s="465"/>
      <c r="X41" s="466"/>
    </row>
    <row r="42" spans="2:28" ht="15" customHeight="1" thickBot="1" x14ac:dyDescent="0.35">
      <c r="B42" s="1907" t="s">
        <v>230</v>
      </c>
      <c r="C42" s="1908"/>
      <c r="D42" s="1908"/>
      <c r="E42" s="1908"/>
      <c r="F42" s="1908"/>
      <c r="G42" s="1908"/>
      <c r="H42" s="1908"/>
      <c r="I42" s="1908"/>
      <c r="J42" s="1909"/>
      <c r="K42" s="944">
        <f>K41*0.24</f>
        <v>0</v>
      </c>
      <c r="L42" s="433"/>
      <c r="M42" s="433"/>
      <c r="N42" s="433"/>
      <c r="O42" s="433"/>
      <c r="P42" s="1901"/>
      <c r="Q42" s="1902"/>
      <c r="R42" s="1896"/>
      <c r="S42" s="1905"/>
      <c r="T42" s="1906"/>
      <c r="U42" s="1896"/>
      <c r="V42" s="464"/>
      <c r="W42" s="464"/>
      <c r="X42" s="435"/>
    </row>
    <row r="43" spans="2:28" s="434" customFormat="1" x14ac:dyDescent="0.3">
      <c r="B43" s="1503"/>
      <c r="C43" s="1503"/>
      <c r="D43" s="1465"/>
      <c r="E43" s="1465"/>
      <c r="F43" s="1465"/>
      <c r="G43" s="1465"/>
      <c r="H43" s="1465"/>
      <c r="I43" s="1504"/>
      <c r="J43" s="1504"/>
      <c r="K43" s="1091"/>
      <c r="L43" s="1091"/>
      <c r="P43" s="433"/>
      <c r="Q43" s="790"/>
      <c r="R43" s="433"/>
      <c r="S43" s="433"/>
      <c r="T43" s="790"/>
      <c r="U43" s="433"/>
      <c r="V43" s="433"/>
      <c r="W43" s="433"/>
    </row>
    <row r="44" spans="2:28" s="469" customFormat="1" x14ac:dyDescent="0.3">
      <c r="B44" s="1503"/>
      <c r="C44" s="1505" t="s">
        <v>2</v>
      </c>
      <c r="D44" s="1294"/>
      <c r="E44" s="1294"/>
      <c r="F44" s="1091"/>
      <c r="G44" s="1465"/>
      <c r="I44" s="1506" t="s">
        <v>178</v>
      </c>
      <c r="J44" s="1504"/>
      <c r="K44" s="1091"/>
      <c r="L44" s="1091"/>
      <c r="P44" s="472" t="s">
        <v>181</v>
      </c>
      <c r="Q44" s="512"/>
      <c r="R44" s="473"/>
      <c r="S44" s="473"/>
      <c r="T44" s="512"/>
      <c r="U44" s="473"/>
      <c r="V44" s="473"/>
      <c r="W44" s="473"/>
    </row>
    <row r="45" spans="2:28" s="476" customFormat="1" x14ac:dyDescent="0.3">
      <c r="B45" s="474"/>
      <c r="C45" s="475"/>
      <c r="D45" s="468"/>
      <c r="E45" s="468"/>
      <c r="G45" s="477"/>
      <c r="I45" s="468"/>
      <c r="J45" s="478"/>
      <c r="L45" s="469"/>
      <c r="M45" s="469"/>
      <c r="N45" s="469"/>
      <c r="O45" s="469"/>
      <c r="P45" s="479"/>
      <c r="Q45" s="512"/>
      <c r="R45" s="473"/>
      <c r="S45" s="473"/>
      <c r="T45" s="512"/>
      <c r="U45" s="473"/>
      <c r="V45" s="473"/>
      <c r="W45" s="473"/>
      <c r="X45" s="469"/>
    </row>
    <row r="46" spans="2:28" s="476" customFormat="1" x14ac:dyDescent="0.3">
      <c r="B46" s="474"/>
      <c r="C46" s="480"/>
      <c r="D46" s="468"/>
      <c r="E46" s="468"/>
      <c r="I46" s="468"/>
      <c r="J46" s="481"/>
      <c r="L46" s="469"/>
      <c r="M46" s="469"/>
      <c r="N46" s="469"/>
      <c r="O46" s="469"/>
      <c r="P46" s="479"/>
      <c r="Q46" s="512"/>
      <c r="R46" s="473"/>
      <c r="S46" s="473"/>
      <c r="T46" s="512"/>
      <c r="U46" s="473"/>
      <c r="V46" s="473"/>
      <c r="W46" s="473"/>
      <c r="X46" s="469"/>
    </row>
    <row r="47" spans="2:28" s="476" customFormat="1" x14ac:dyDescent="0.3">
      <c r="B47" s="474"/>
      <c r="C47" s="482" t="s">
        <v>274</v>
      </c>
      <c r="D47" s="468"/>
      <c r="E47" s="468"/>
      <c r="I47" s="483" t="s">
        <v>276</v>
      </c>
      <c r="J47" s="481"/>
      <c r="L47" s="469"/>
      <c r="M47" s="469"/>
      <c r="N47" s="469"/>
      <c r="O47" s="469"/>
      <c r="P47" s="483" t="s">
        <v>277</v>
      </c>
      <c r="Q47" s="512"/>
      <c r="R47" s="473"/>
      <c r="S47" s="473"/>
      <c r="T47" s="512"/>
      <c r="U47" s="473"/>
      <c r="V47" s="473"/>
      <c r="W47" s="473"/>
      <c r="X47" s="469"/>
    </row>
    <row r="48" spans="2:28" s="476" customFormat="1" x14ac:dyDescent="0.3">
      <c r="B48" s="474"/>
      <c r="C48" s="482" t="s">
        <v>3</v>
      </c>
      <c r="D48" s="468"/>
      <c r="E48" s="468"/>
      <c r="I48" s="484" t="s">
        <v>3</v>
      </c>
      <c r="J48" s="485"/>
      <c r="L48" s="469"/>
      <c r="M48" s="469"/>
      <c r="N48" s="469"/>
      <c r="O48" s="469"/>
      <c r="P48" s="484" t="s">
        <v>3</v>
      </c>
      <c r="Q48" s="512"/>
      <c r="R48" s="473"/>
      <c r="S48" s="473"/>
      <c r="T48" s="512"/>
      <c r="U48" s="473"/>
      <c r="V48" s="473"/>
      <c r="W48" s="473"/>
      <c r="X48" s="469"/>
    </row>
    <row r="49" spans="2:16" x14ac:dyDescent="0.3">
      <c r="B49" s="474"/>
      <c r="C49" s="474"/>
      <c r="D49" s="481"/>
      <c r="E49" s="485"/>
      <c r="F49" s="476"/>
      <c r="G49" s="476"/>
      <c r="I49" s="476"/>
      <c r="J49" s="485"/>
      <c r="K49" s="476"/>
    </row>
    <row r="50" spans="2:16" x14ac:dyDescent="0.3">
      <c r="B50" s="474"/>
      <c r="C50" s="474"/>
      <c r="D50" s="481"/>
      <c r="E50" s="481"/>
      <c r="F50" s="474"/>
      <c r="G50" s="474"/>
      <c r="I50" s="476"/>
      <c r="J50" s="481"/>
      <c r="K50" s="476"/>
    </row>
    <row r="51" spans="2:16" x14ac:dyDescent="0.3">
      <c r="B51" s="474"/>
      <c r="C51" s="474"/>
      <c r="D51" s="474"/>
      <c r="E51" s="476"/>
      <c r="F51" s="476"/>
      <c r="G51" s="476"/>
      <c r="I51" s="483" t="s">
        <v>275</v>
      </c>
      <c r="J51" s="476"/>
      <c r="K51" s="476"/>
      <c r="P51" s="483" t="s">
        <v>314</v>
      </c>
    </row>
    <row r="52" spans="2:16" x14ac:dyDescent="0.3">
      <c r="B52" s="474"/>
      <c r="C52" s="474"/>
      <c r="D52" s="474"/>
      <c r="E52" s="476"/>
      <c r="F52" s="476"/>
      <c r="G52" s="476"/>
      <c r="I52" s="484" t="s">
        <v>3</v>
      </c>
      <c r="J52" s="476"/>
      <c r="K52" s="476"/>
      <c r="P52" s="484" t="s">
        <v>3</v>
      </c>
    </row>
    <row r="54" spans="2:16" x14ac:dyDescent="0.3">
      <c r="B54" s="435"/>
      <c r="C54" s="435"/>
      <c r="D54" s="435"/>
    </row>
  </sheetData>
  <sheetProtection algorithmName="SHA-512" hashValue="zckqMLcGLM1ow6q98Tlwl9BVrnksL9nCfEvoOJnWw5MvJ77HWnjTLoWPSF77/aACF8cw9ZjkpHzn9YGS4RCsgQ==" saltValue="zf9mzzVFNVszKT7xfGpG2Q==" spinCount="100000" sheet="1" insertHyperlinks="0" selectLockedCells="1"/>
  <mergeCells count="79">
    <mergeCell ref="M12:N12"/>
    <mergeCell ref="M28:N28"/>
    <mergeCell ref="P32:U32"/>
    <mergeCell ref="P12:U12"/>
    <mergeCell ref="M7:N7"/>
    <mergeCell ref="P17:U18"/>
    <mergeCell ref="V36:V39"/>
    <mergeCell ref="F36:G36"/>
    <mergeCell ref="F37:G37"/>
    <mergeCell ref="F38:G38"/>
    <mergeCell ref="V20:V23"/>
    <mergeCell ref="P25:Q26"/>
    <mergeCell ref="R25:R26"/>
    <mergeCell ref="S25:T26"/>
    <mergeCell ref="U25:U26"/>
    <mergeCell ref="I23:J23"/>
    <mergeCell ref="F39:G39"/>
    <mergeCell ref="B25:J25"/>
    <mergeCell ref="B26:J26"/>
    <mergeCell ref="P34:Q34"/>
    <mergeCell ref="S34:T34"/>
    <mergeCell ref="B34:E35"/>
    <mergeCell ref="C9:K10"/>
    <mergeCell ref="C12:K12"/>
    <mergeCell ref="F18:K18"/>
    <mergeCell ref="C20:E20"/>
    <mergeCell ref="H16:I16"/>
    <mergeCell ref="J16:K16"/>
    <mergeCell ref="B14:J14"/>
    <mergeCell ref="F19:G19"/>
    <mergeCell ref="I19:J19"/>
    <mergeCell ref="B16:G16"/>
    <mergeCell ref="F20:G20"/>
    <mergeCell ref="I20:J20"/>
    <mergeCell ref="C18:E19"/>
    <mergeCell ref="B18:B19"/>
    <mergeCell ref="C21:E21"/>
    <mergeCell ref="F21:G21"/>
    <mergeCell ref="I21:J21"/>
    <mergeCell ref="C22:E22"/>
    <mergeCell ref="F22:G22"/>
    <mergeCell ref="I22:J22"/>
    <mergeCell ref="E5:K5"/>
    <mergeCell ref="B3:D3"/>
    <mergeCell ref="B4:D4"/>
    <mergeCell ref="B5:D5"/>
    <mergeCell ref="B7:K7"/>
    <mergeCell ref="U41:U42"/>
    <mergeCell ref="C28:K28"/>
    <mergeCell ref="P41:Q42"/>
    <mergeCell ref="R41:R42"/>
    <mergeCell ref="S41:T42"/>
    <mergeCell ref="B41:J41"/>
    <mergeCell ref="B42:J42"/>
    <mergeCell ref="C36:E36"/>
    <mergeCell ref="C37:E37"/>
    <mergeCell ref="I38:J38"/>
    <mergeCell ref="I39:J39"/>
    <mergeCell ref="I36:J36"/>
    <mergeCell ref="I37:J37"/>
    <mergeCell ref="B32:G32"/>
    <mergeCell ref="H32:I32"/>
    <mergeCell ref="J32:K32"/>
    <mergeCell ref="C39:E39"/>
    <mergeCell ref="C38:E38"/>
    <mergeCell ref="P1:U1"/>
    <mergeCell ref="Q3:R3"/>
    <mergeCell ref="Q4:R4"/>
    <mergeCell ref="Q5:R5"/>
    <mergeCell ref="P7:U7"/>
    <mergeCell ref="I35:J35"/>
    <mergeCell ref="F34:K34"/>
    <mergeCell ref="F35:G35"/>
    <mergeCell ref="C23:E23"/>
    <mergeCell ref="B30:J30"/>
    <mergeCell ref="F23:G23"/>
    <mergeCell ref="B1:K1"/>
    <mergeCell ref="E3:K3"/>
    <mergeCell ref="E4:K4"/>
  </mergeCells>
  <dataValidations count="5">
    <dataValidation type="list" allowBlank="1" showInputMessage="1" showErrorMessage="1" sqref="I31:K31" xr:uid="{9C5AA158-6D13-4700-892D-79524E216CA8}">
      <formula1>#REF!</formula1>
    </dataValidation>
    <dataValidation type="list" allowBlank="1" showInputMessage="1" showErrorMessage="1" sqref="P20:P23 S20:S23 P36:P40 S36:S40" xr:uid="{EFBF5EEA-CC0B-4D9A-B3B8-3F75AADDDE6D}">
      <formula1>$AB$9:$AB$10</formula1>
    </dataValidation>
    <dataValidation type="list" allowBlank="1" showInputMessage="1" showErrorMessage="1" sqref="H16:I16" xr:uid="{2E4C0D2F-5031-4AE7-B127-914032299DFF}">
      <formula1>$AB$1:$AB$5</formula1>
    </dataValidation>
    <dataValidation type="list" allowBlank="1" showInputMessage="1" showErrorMessage="1" sqref="H32:I32" xr:uid="{A473FCE0-E0AF-480C-AFC3-0F25FD7CA345}">
      <formula1>$AB$34:$AB$38</formula1>
    </dataValidation>
    <dataValidation type="list" allowBlank="1" showInputMessage="1" showErrorMessage="1" sqref="K14 K30" xr:uid="{33EC1E29-D474-48F7-ADAB-A37EA0273934}">
      <formula1>$AB$14:$AB$22</formula1>
    </dataValidation>
  </dataValidations>
  <printOptions horizontalCentered="1"/>
  <pageMargins left="0.19685039370078741" right="0.19685039370078741" top="0.39370078740157483" bottom="0.39370078740157483" header="0.19685039370078741" footer="0.19685039370078741"/>
  <pageSetup paperSize="9" orientation="portrait" r:id="rId1"/>
  <headerFooter>
    <oddHeader xml:space="preserve">&amp;R&amp;"Arial Narrow,Regular"&amp;10&amp;A
</oddHeader>
    <oddFooter>&amp;R&amp;"Arial Narrow,Regular"&amp;10Page &amp;P of &amp;N</oddFooter>
  </headerFooter>
  <ignoredErrors>
    <ignoredError sqref="B9 B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955"/>
  <sheetViews>
    <sheetView showGridLines="0" zoomScaleNormal="100" zoomScaleSheetLayoutView="115" workbookViewId="0">
      <selection activeCell="H86" sqref="H86:H95"/>
    </sheetView>
  </sheetViews>
  <sheetFormatPr defaultColWidth="14.44140625" defaultRowHeight="13.8" x14ac:dyDescent="0.3"/>
  <cols>
    <col min="1" max="1" width="3.21875" style="940" customWidth="1"/>
    <col min="2" max="2" width="12.21875" style="940" customWidth="1"/>
    <col min="3" max="3" width="11.33203125" style="940" customWidth="1"/>
    <col min="4" max="4" width="22" style="940" bestFit="1" customWidth="1"/>
    <col min="5" max="5" width="16.109375" style="940" customWidth="1"/>
    <col min="6" max="6" width="15.5546875" style="940" customWidth="1"/>
    <col min="7" max="7" width="13.21875" style="940" bestFit="1" customWidth="1"/>
    <col min="8" max="8" width="13.88671875" style="947" bestFit="1" customWidth="1"/>
    <col min="9" max="9" width="16.44140625" style="940" customWidth="1"/>
    <col min="10" max="10" width="5.77734375" style="947" bestFit="1" customWidth="1"/>
    <col min="11" max="11" width="14.6640625" style="949" customWidth="1"/>
    <col min="12" max="12" width="0.88671875" style="555" customWidth="1"/>
    <col min="13" max="13" width="80.77734375" style="555" customWidth="1"/>
    <col min="14" max="14" width="0.88671875" style="949" customWidth="1"/>
    <col min="15" max="15" width="19.77734375" style="950" hidden="1" customWidth="1"/>
    <col min="16" max="16" width="23.6640625" style="947" hidden="1" customWidth="1"/>
    <col min="17" max="17" width="17.21875" style="940" hidden="1" customWidth="1"/>
    <col min="18" max="18" width="82" style="940" hidden="1" customWidth="1"/>
    <col min="19" max="26" width="8.6640625" style="940" customWidth="1"/>
    <col min="27" max="27" width="8.6640625" style="940" hidden="1" customWidth="1"/>
    <col min="28" max="28" width="14.109375" style="940" hidden="1" customWidth="1"/>
    <col min="29" max="29" width="9.5546875" style="940" customWidth="1"/>
    <col min="30" max="30" width="14.44140625" style="940" hidden="1" customWidth="1"/>
    <col min="31" max="31" width="14.44140625" style="940" customWidth="1"/>
    <col min="32" max="16384" width="14.44140625" style="940"/>
  </cols>
  <sheetData>
    <row r="1" spans="1:29" ht="15.6" x14ac:dyDescent="0.3">
      <c r="A1" s="1976" t="s">
        <v>1</v>
      </c>
      <c r="B1" s="1976"/>
      <c r="C1" s="1976"/>
      <c r="D1" s="1976"/>
      <c r="E1" s="1976"/>
      <c r="F1" s="1976"/>
      <c r="G1" s="1976"/>
      <c r="H1" s="1976"/>
      <c r="I1" s="1976"/>
      <c r="J1" s="1976"/>
      <c r="K1" s="1976"/>
      <c r="L1" s="1481"/>
      <c r="M1" s="1481"/>
      <c r="N1" s="946"/>
      <c r="O1" s="1976" t="str">
        <f>A1</f>
        <v>KRA I - INSTRUCTION</v>
      </c>
      <c r="P1" s="1976"/>
      <c r="Q1" s="1976"/>
      <c r="R1" s="1976"/>
      <c r="AA1" s="941" t="s">
        <v>242</v>
      </c>
    </row>
    <row r="2" spans="1:29" x14ac:dyDescent="0.3">
      <c r="I2" s="948"/>
      <c r="AA2" s="941" t="s">
        <v>269</v>
      </c>
    </row>
    <row r="3" spans="1:29" x14ac:dyDescent="0.3">
      <c r="A3" s="1991" t="str">
        <f>'Request Form'!B6</f>
        <v>LAST NAME:</v>
      </c>
      <c r="B3" s="1992"/>
      <c r="C3" s="2015">
        <f>Form1_A!E3</f>
        <v>0</v>
      </c>
      <c r="D3" s="2015"/>
      <c r="E3" s="2015"/>
      <c r="F3" s="2015"/>
      <c r="G3" s="2015"/>
      <c r="H3" s="2015"/>
      <c r="I3" s="2015"/>
      <c r="J3" s="2015"/>
      <c r="K3" s="2015"/>
      <c r="L3" s="973"/>
      <c r="M3" s="973"/>
      <c r="N3" s="937"/>
      <c r="O3" s="938" t="str">
        <f>A3</f>
        <v>LAST NAME:</v>
      </c>
      <c r="P3" s="939">
        <f>C3</f>
        <v>0</v>
      </c>
      <c r="AA3" s="941" t="s">
        <v>281</v>
      </c>
    </row>
    <row r="4" spans="1:29" x14ac:dyDescent="0.3">
      <c r="A4" s="1991" t="str">
        <f>'Request Form'!B7</f>
        <v>FIRST NAME, EXT.:</v>
      </c>
      <c r="B4" s="1992"/>
      <c r="C4" s="2015">
        <f>Form1_A!E4</f>
        <v>0</v>
      </c>
      <c r="D4" s="2015"/>
      <c r="E4" s="2015"/>
      <c r="F4" s="2015"/>
      <c r="G4" s="2015"/>
      <c r="H4" s="2015"/>
      <c r="I4" s="2015"/>
      <c r="J4" s="2015"/>
      <c r="K4" s="2015"/>
      <c r="L4" s="973"/>
      <c r="M4" s="973"/>
      <c r="N4" s="937"/>
      <c r="O4" s="938" t="str">
        <f>A4</f>
        <v>FIRST NAME, EXT.:</v>
      </c>
      <c r="P4" s="942">
        <f>C4</f>
        <v>0</v>
      </c>
      <c r="AA4" s="941" t="s">
        <v>282</v>
      </c>
    </row>
    <row r="5" spans="1:29" x14ac:dyDescent="0.3">
      <c r="A5" s="1991" t="str">
        <f>'Request Form'!B8</f>
        <v>MIDDLE NAME:</v>
      </c>
      <c r="B5" s="1992"/>
      <c r="C5" s="2015">
        <f>Form1_A!E5</f>
        <v>0</v>
      </c>
      <c r="D5" s="2015"/>
      <c r="E5" s="2015"/>
      <c r="F5" s="2015"/>
      <c r="G5" s="2015"/>
      <c r="H5" s="2015"/>
      <c r="I5" s="2015"/>
      <c r="J5" s="2015"/>
      <c r="K5" s="2015"/>
      <c r="L5" s="973"/>
      <c r="M5" s="973"/>
      <c r="N5" s="937"/>
      <c r="O5" s="938" t="str">
        <f>A5</f>
        <v>MIDDLE NAME:</v>
      </c>
      <c r="P5" s="942">
        <f>C5</f>
        <v>0</v>
      </c>
      <c r="AA5" s="941" t="s">
        <v>441</v>
      </c>
    </row>
    <row r="6" spans="1:29" ht="14.4" thickBot="1" x14ac:dyDescent="0.35">
      <c r="AA6" s="941" t="s">
        <v>293</v>
      </c>
    </row>
    <row r="7" spans="1:29" ht="14.4" thickBot="1" x14ac:dyDescent="0.35">
      <c r="A7" s="1988" t="s">
        <v>448</v>
      </c>
      <c r="B7" s="1989"/>
      <c r="C7" s="1989"/>
      <c r="D7" s="1989"/>
      <c r="E7" s="1989"/>
      <c r="F7" s="1989"/>
      <c r="G7" s="1989"/>
      <c r="H7" s="1989"/>
      <c r="I7" s="1989"/>
      <c r="J7" s="1989"/>
      <c r="K7" s="1990"/>
      <c r="L7" s="52"/>
      <c r="M7" s="1493" t="str">
        <f>A7</f>
        <v>CRITERION B - CURRICULUM AND INSTRUCTIONAL MATERIALS DEVELOPMENT (MAX = 30 POINTS)</v>
      </c>
      <c r="N7" s="951"/>
      <c r="O7" s="1977" t="str">
        <f>A7</f>
        <v>CRITERION B - CURRICULUM AND INSTRUCTIONAL MATERIALS DEVELOPMENT (MAX = 30 POINTS)</v>
      </c>
      <c r="P7" s="1977"/>
      <c r="Q7" s="1977"/>
      <c r="R7" s="1977"/>
    </row>
    <row r="8" spans="1:29" s="555" customFormat="1" x14ac:dyDescent="0.3">
      <c r="A8" s="952"/>
      <c r="B8" s="953"/>
      <c r="C8" s="953"/>
      <c r="D8" s="953"/>
      <c r="E8" s="953"/>
      <c r="F8" s="953"/>
      <c r="G8" s="953"/>
      <c r="H8" s="953"/>
      <c r="I8" s="953"/>
      <c r="J8" s="953"/>
      <c r="K8" s="954"/>
      <c r="L8" s="951"/>
      <c r="M8" s="951"/>
      <c r="N8" s="951"/>
      <c r="O8" s="541"/>
      <c r="P8" s="541"/>
      <c r="AA8" s="955" t="s">
        <v>177</v>
      </c>
    </row>
    <row r="9" spans="1:29" s="949" customFormat="1" ht="14.4" thickBot="1" x14ac:dyDescent="0.35">
      <c r="A9" s="1298" t="s">
        <v>43</v>
      </c>
      <c r="B9" s="1981" t="s">
        <v>610</v>
      </c>
      <c r="C9" s="1981"/>
      <c r="D9" s="1981"/>
      <c r="E9" s="1981"/>
      <c r="F9" s="1981"/>
      <c r="G9" s="1981"/>
      <c r="H9" s="1981"/>
      <c r="I9" s="1981"/>
      <c r="J9" s="1981"/>
      <c r="K9" s="1982"/>
      <c r="L9" s="973"/>
      <c r="M9" s="973" t="str">
        <f>B9</f>
        <v>FOR EVERY INSTRUCTIONAL MATERIAL DEVELOPED AND APPROVED FOR USE</v>
      </c>
      <c r="O9" s="1978" t="str">
        <f>B9</f>
        <v>FOR EVERY INSTRUCTIONAL MATERIAL DEVELOPED AND APPROVED FOR USE</v>
      </c>
      <c r="P9" s="1978"/>
      <c r="Q9" s="1978"/>
      <c r="R9" s="1978"/>
      <c r="AA9" s="956" t="s">
        <v>388</v>
      </c>
    </row>
    <row r="10" spans="1:29" s="948" customFormat="1" ht="14.4" thickBot="1" x14ac:dyDescent="0.35">
      <c r="A10" s="1299" t="s">
        <v>52</v>
      </c>
      <c r="B10" s="1983" t="s">
        <v>283</v>
      </c>
      <c r="C10" s="1983"/>
      <c r="D10" s="1983"/>
      <c r="E10" s="1983"/>
      <c r="F10" s="1983"/>
      <c r="G10" s="1983"/>
      <c r="H10" s="1983"/>
      <c r="I10" s="1983"/>
      <c r="J10" s="1983"/>
      <c r="K10" s="1984"/>
      <c r="L10" s="973"/>
      <c r="M10" s="973" t="str">
        <f>B10</f>
        <v>SOLE AUTHORSHIP</v>
      </c>
      <c r="N10" s="957"/>
      <c r="O10" s="958" t="str">
        <f>B10</f>
        <v>SOLE AUTHORSHIP</v>
      </c>
      <c r="P10" s="958"/>
      <c r="Q10" s="958"/>
      <c r="R10" s="958"/>
      <c r="AA10" s="956" t="s">
        <v>389</v>
      </c>
    </row>
    <row r="11" spans="1:29" s="960" customFormat="1" ht="28.2" thickBot="1" x14ac:dyDescent="0.35">
      <c r="A11" s="264" t="s">
        <v>7</v>
      </c>
      <c r="B11" s="1985" t="s">
        <v>535</v>
      </c>
      <c r="C11" s="1985"/>
      <c r="D11" s="840" t="s">
        <v>536</v>
      </c>
      <c r="E11" s="840" t="s">
        <v>189</v>
      </c>
      <c r="F11" s="796" t="s">
        <v>285</v>
      </c>
      <c r="G11" s="796" t="s">
        <v>286</v>
      </c>
      <c r="H11" s="1441" t="s">
        <v>289</v>
      </c>
      <c r="I11" s="795" t="s">
        <v>171</v>
      </c>
      <c r="J11" s="1993" t="s">
        <v>190</v>
      </c>
      <c r="K11" s="1994"/>
      <c r="L11" s="1480"/>
      <c r="M11" s="1602" t="s">
        <v>447</v>
      </c>
      <c r="N11" s="959"/>
      <c r="O11" s="264" t="s">
        <v>184</v>
      </c>
      <c r="P11" s="796" t="s">
        <v>174</v>
      </c>
      <c r="Q11" s="1956" t="s">
        <v>172</v>
      </c>
      <c r="R11" s="1957"/>
    </row>
    <row r="12" spans="1:29" ht="14.4" customHeight="1" x14ac:dyDescent="0.3">
      <c r="A12" s="265">
        <v>1</v>
      </c>
      <c r="B12" s="1986"/>
      <c r="C12" s="1987"/>
      <c r="D12" s="1455" t="s">
        <v>242</v>
      </c>
      <c r="E12" s="1454"/>
      <c r="F12" s="248"/>
      <c r="G12" s="319"/>
      <c r="H12" s="321"/>
      <c r="I12" s="253">
        <f>IF(ISBLANK(B12),0,0+IF(ISBLANK(H12),0,0+IF(ISBLANK(D12),0,0+IF(D12="Textbook",30,0+IF(D12="Textbook Chapter",10,0+IF(D12="Manual/Module",16,0+IF(D12="Multimedia Teaching Material",16,0+IF(D12="Testing Material",10,0))))))))</f>
        <v>0</v>
      </c>
      <c r="J12" s="1995"/>
      <c r="K12" s="1996"/>
      <c r="L12" s="1482"/>
      <c r="M12" s="1601"/>
      <c r="N12" s="961"/>
      <c r="O12" s="543" t="s">
        <v>388</v>
      </c>
      <c r="P12" s="589">
        <f t="shared" ref="P12:P26" si="0">IF(O12="Acceptable",I12,0)</f>
        <v>0</v>
      </c>
      <c r="Q12" s="1958"/>
      <c r="R12" s="1959"/>
      <c r="AB12" s="962"/>
      <c r="AC12" s="962"/>
    </row>
    <row r="13" spans="1:29" ht="14.4" customHeight="1" x14ac:dyDescent="0.3">
      <c r="A13" s="266">
        <v>2</v>
      </c>
      <c r="B13" s="1979"/>
      <c r="C13" s="1980"/>
      <c r="D13" s="1455" t="s">
        <v>242</v>
      </c>
      <c r="E13" s="1454"/>
      <c r="F13" s="248"/>
      <c r="G13" s="319"/>
      <c r="H13" s="319"/>
      <c r="I13" s="253">
        <f>IF(ISBLANK(B13),0,0+IF(ISBLANK(H13),0,0+IF(ISBLANK(D13),0,0+IF(D13="Textbook",30,0+IF(D13="Textbook Chapter",10,0+IF(D13="Manual/Module",16,0+IF(D13="Multimedia Teaching Material",16,0+IF(D13="Testing Material",10,0))))))))</f>
        <v>0</v>
      </c>
      <c r="J13" s="1962"/>
      <c r="K13" s="1963"/>
      <c r="L13" s="1482"/>
      <c r="M13" s="1599"/>
      <c r="O13" s="545" t="s">
        <v>388</v>
      </c>
      <c r="P13" s="590">
        <f t="shared" si="0"/>
        <v>0</v>
      </c>
      <c r="Q13" s="1960"/>
      <c r="R13" s="1961"/>
    </row>
    <row r="14" spans="1:29" ht="14.4" customHeight="1" x14ac:dyDescent="0.3">
      <c r="A14" s="267">
        <v>3</v>
      </c>
      <c r="B14" s="1979"/>
      <c r="C14" s="1980"/>
      <c r="D14" s="1455" t="s">
        <v>282</v>
      </c>
      <c r="E14" s="1757"/>
      <c r="F14" s="248"/>
      <c r="G14" s="319"/>
      <c r="H14" s="319"/>
      <c r="I14" s="253">
        <f>IF(ISBLANK(B14),0,0+IF(ISBLANK(H14),0,0+IF(ISBLANK(D14),0,0+IF(D14="Textbook",30,0+IF(D14="Textbook Chapter",10,0+IF(D14="Manual/Module",16,0+IF(D14="Multimedia Teaching Material",16,0+IF(D14="Testing Material",10,0))))))))</f>
        <v>0</v>
      </c>
      <c r="J14" s="1962"/>
      <c r="K14" s="1963"/>
      <c r="L14" s="1482"/>
      <c r="M14" s="1599"/>
      <c r="O14" s="545" t="s">
        <v>388</v>
      </c>
      <c r="P14" s="590">
        <f t="shared" si="0"/>
        <v>0</v>
      </c>
      <c r="Q14" s="1960"/>
      <c r="R14" s="1961"/>
    </row>
    <row r="15" spans="1:29" x14ac:dyDescent="0.3">
      <c r="A15" s="267">
        <v>4</v>
      </c>
      <c r="B15" s="1979"/>
      <c r="C15" s="1980"/>
      <c r="D15" s="1756" t="s">
        <v>242</v>
      </c>
      <c r="E15" s="1757"/>
      <c r="F15" s="248"/>
      <c r="G15" s="319"/>
      <c r="H15" s="319"/>
      <c r="I15" s="253">
        <f t="shared" ref="I15:I26" si="1">IF(ISBLANK(B15),0,0+IF(ISBLANK(H15),0,0+IF(ISBLANK(D15),0,0+IF(D15="Textbook",30,0+IF(D15="Textbook Chapter",10,0+IF(D15="Manual/Module",16,0+IF(D15="Multimedia Teaching Material",16,0+IF(D15="Testing Material",10,0))))))))</f>
        <v>0</v>
      </c>
      <c r="J15" s="1962"/>
      <c r="K15" s="1963"/>
      <c r="L15" s="1482"/>
      <c r="M15" s="1599"/>
      <c r="O15" s="545" t="s">
        <v>388</v>
      </c>
      <c r="P15" s="590">
        <f t="shared" si="0"/>
        <v>0</v>
      </c>
      <c r="Q15" s="1960"/>
      <c r="R15" s="1961"/>
    </row>
    <row r="16" spans="1:29" x14ac:dyDescent="0.3">
      <c r="A16" s="267">
        <v>5</v>
      </c>
      <c r="B16" s="1979"/>
      <c r="C16" s="1980"/>
      <c r="D16" s="1756" t="s">
        <v>242</v>
      </c>
      <c r="E16" s="1757"/>
      <c r="F16" s="248"/>
      <c r="G16" s="319"/>
      <c r="H16" s="319"/>
      <c r="I16" s="253">
        <f t="shared" ref="I16" si="2">IF(ISBLANK(B16),0,0+IF(ISBLANK(H16),0,0+IF(ISBLANK(D16),0,0+IF(D16="Textbook",30,0+IF(D16="Textbook Chapter",10,0+IF(D16="Manual/Module",16,0+IF(D16="Multimedia Teaching Material",16,0+IF(D16="Testing Material",10,0))))))))</f>
        <v>0</v>
      </c>
      <c r="J16" s="1962"/>
      <c r="K16" s="1963"/>
      <c r="L16" s="1482"/>
      <c r="M16" s="1599"/>
      <c r="O16" s="545" t="s">
        <v>388</v>
      </c>
      <c r="P16" s="590">
        <f t="shared" si="0"/>
        <v>0</v>
      </c>
      <c r="Q16" s="1960"/>
      <c r="R16" s="1961"/>
    </row>
    <row r="17" spans="1:18" x14ac:dyDescent="0.3">
      <c r="A17" s="267">
        <v>6</v>
      </c>
      <c r="B17" s="1979"/>
      <c r="C17" s="1980"/>
      <c r="D17" s="1756" t="s">
        <v>242</v>
      </c>
      <c r="E17" s="1757"/>
      <c r="F17" s="248"/>
      <c r="G17" s="319"/>
      <c r="H17" s="319"/>
      <c r="I17" s="253">
        <f t="shared" si="1"/>
        <v>0</v>
      </c>
      <c r="J17" s="1962"/>
      <c r="K17" s="1963"/>
      <c r="L17" s="1482"/>
      <c r="M17" s="1599"/>
      <c r="O17" s="545" t="s">
        <v>388</v>
      </c>
      <c r="P17" s="590">
        <f t="shared" si="0"/>
        <v>0</v>
      </c>
      <c r="Q17" s="1960"/>
      <c r="R17" s="1961"/>
    </row>
    <row r="18" spans="1:18" x14ac:dyDescent="0.3">
      <c r="A18" s="267">
        <v>7</v>
      </c>
      <c r="B18" s="1979"/>
      <c r="C18" s="1980"/>
      <c r="D18" s="1756" t="s">
        <v>242</v>
      </c>
      <c r="E18" s="1757"/>
      <c r="F18" s="248"/>
      <c r="G18" s="319"/>
      <c r="H18" s="319"/>
      <c r="I18" s="253">
        <f t="shared" si="1"/>
        <v>0</v>
      </c>
      <c r="J18" s="1962"/>
      <c r="K18" s="1963"/>
      <c r="L18" s="1482"/>
      <c r="M18" s="1599"/>
      <c r="O18" s="545" t="s">
        <v>388</v>
      </c>
      <c r="P18" s="590">
        <f t="shared" si="0"/>
        <v>0</v>
      </c>
      <c r="Q18" s="1960"/>
      <c r="R18" s="1961"/>
    </row>
    <row r="19" spans="1:18" ht="14.4" thickBot="1" x14ac:dyDescent="0.35">
      <c r="A19" s="267">
        <v>8</v>
      </c>
      <c r="B19" s="1979"/>
      <c r="C19" s="1980"/>
      <c r="D19" s="1455" t="s">
        <v>242</v>
      </c>
      <c r="E19" s="1455"/>
      <c r="F19" s="248"/>
      <c r="G19" s="320"/>
      <c r="H19" s="320"/>
      <c r="I19" s="253">
        <f t="shared" si="1"/>
        <v>0</v>
      </c>
      <c r="J19" s="1962"/>
      <c r="K19" s="1963"/>
      <c r="L19" s="1482"/>
      <c r="M19" s="1600"/>
      <c r="O19" s="545" t="s">
        <v>388</v>
      </c>
      <c r="P19" s="590">
        <f t="shared" si="0"/>
        <v>0</v>
      </c>
      <c r="Q19" s="1960"/>
      <c r="R19" s="1961"/>
    </row>
    <row r="20" spans="1:18" hidden="1" x14ac:dyDescent="0.3">
      <c r="A20" s="267">
        <v>9</v>
      </c>
      <c r="B20" s="1979"/>
      <c r="C20" s="1980"/>
      <c r="D20" s="1455" t="s">
        <v>242</v>
      </c>
      <c r="E20" s="1455"/>
      <c r="F20" s="1464"/>
      <c r="G20" s="320"/>
      <c r="H20" s="320"/>
      <c r="I20" s="253">
        <f t="shared" ref="I20:I24" si="3">IF(ISBLANK(B20),0,0+IF(ISBLANK(H20),0,0+IF(ISBLANK(D20),0,0+IF(D20="Textbook",30,0+IF(D20="Textbook Chapter",10,0+IF(D20="Manual/Module",16,0+IF(D20="Multimedia Teaching Material",16,0+IF(D20="Testing Material",10,0))))))))</f>
        <v>0</v>
      </c>
      <c r="J20" s="1962"/>
      <c r="K20" s="1963"/>
      <c r="L20" s="1482"/>
      <c r="M20" s="1598"/>
      <c r="O20" s="545" t="s">
        <v>388</v>
      </c>
      <c r="P20" s="590">
        <f t="shared" ref="P20:P24" si="4">IF(O20="Acceptable",I20,0)</f>
        <v>0</v>
      </c>
      <c r="Q20" s="1960"/>
      <c r="R20" s="1961"/>
    </row>
    <row r="21" spans="1:18" hidden="1" x14ac:dyDescent="0.3">
      <c r="A21" s="267">
        <v>10</v>
      </c>
      <c r="B21" s="1979"/>
      <c r="C21" s="1980"/>
      <c r="D21" s="1455" t="s">
        <v>242</v>
      </c>
      <c r="E21" s="1455"/>
      <c r="F21" s="1464"/>
      <c r="G21" s="320"/>
      <c r="H21" s="320"/>
      <c r="I21" s="253">
        <f t="shared" ref="I21" si="5">IF(ISBLANK(B21),0,0+IF(ISBLANK(H21),0,0+IF(ISBLANK(D21),0,0+IF(D21="Textbook",30,0+IF(D21="Textbook Chapter",10,0+IF(D21="Manual/Module",16,0+IF(D21="Multimedia Teaching Material",16,0+IF(D21="Testing Material",10,0))))))))</f>
        <v>0</v>
      </c>
      <c r="J21" s="1962"/>
      <c r="K21" s="1963"/>
      <c r="L21" s="1482"/>
      <c r="M21" s="1486"/>
      <c r="O21" s="545" t="s">
        <v>388</v>
      </c>
      <c r="P21" s="590">
        <f t="shared" ref="P21" si="6">IF(O21="Acceptable",I21,0)</f>
        <v>0</v>
      </c>
      <c r="Q21" s="1960"/>
      <c r="R21" s="1961"/>
    </row>
    <row r="22" spans="1:18" hidden="1" x14ac:dyDescent="0.3">
      <c r="A22" s="267">
        <v>11</v>
      </c>
      <c r="B22" s="1979"/>
      <c r="C22" s="1980"/>
      <c r="D22" s="1455" t="s">
        <v>242</v>
      </c>
      <c r="E22" s="1455"/>
      <c r="F22" s="1464"/>
      <c r="G22" s="320"/>
      <c r="H22" s="320"/>
      <c r="I22" s="253">
        <f t="shared" si="3"/>
        <v>0</v>
      </c>
      <c r="J22" s="1962"/>
      <c r="K22" s="1963"/>
      <c r="L22" s="1482"/>
      <c r="M22" s="1486"/>
      <c r="O22" s="545" t="s">
        <v>388</v>
      </c>
      <c r="P22" s="590">
        <f t="shared" si="4"/>
        <v>0</v>
      </c>
      <c r="Q22" s="1960"/>
      <c r="R22" s="1961"/>
    </row>
    <row r="23" spans="1:18" hidden="1" x14ac:dyDescent="0.3">
      <c r="A23" s="267">
        <v>12</v>
      </c>
      <c r="B23" s="1979"/>
      <c r="C23" s="1980"/>
      <c r="D23" s="1455" t="s">
        <v>242</v>
      </c>
      <c r="E23" s="1455"/>
      <c r="F23" s="1464"/>
      <c r="G23" s="320"/>
      <c r="H23" s="320"/>
      <c r="I23" s="253">
        <f t="shared" si="3"/>
        <v>0</v>
      </c>
      <c r="J23" s="1962"/>
      <c r="K23" s="1963"/>
      <c r="L23" s="1482"/>
      <c r="M23" s="1486"/>
      <c r="O23" s="545" t="s">
        <v>388</v>
      </c>
      <c r="P23" s="590">
        <f t="shared" si="4"/>
        <v>0</v>
      </c>
      <c r="Q23" s="1960"/>
      <c r="R23" s="1961"/>
    </row>
    <row r="24" spans="1:18" hidden="1" x14ac:dyDescent="0.3">
      <c r="A24" s="267">
        <v>13</v>
      </c>
      <c r="B24" s="1979"/>
      <c r="C24" s="1980"/>
      <c r="D24" s="1455" t="s">
        <v>242</v>
      </c>
      <c r="E24" s="1455"/>
      <c r="F24" s="1464"/>
      <c r="G24" s="320"/>
      <c r="H24" s="320"/>
      <c r="I24" s="253">
        <f t="shared" si="3"/>
        <v>0</v>
      </c>
      <c r="J24" s="1962"/>
      <c r="K24" s="1963"/>
      <c r="L24" s="1482"/>
      <c r="M24" s="1486"/>
      <c r="O24" s="545" t="s">
        <v>388</v>
      </c>
      <c r="P24" s="590">
        <f t="shared" si="4"/>
        <v>0</v>
      </c>
      <c r="Q24" s="1960"/>
      <c r="R24" s="1961"/>
    </row>
    <row r="25" spans="1:18" hidden="1" x14ac:dyDescent="0.3">
      <c r="A25" s="267">
        <v>14</v>
      </c>
      <c r="B25" s="1979"/>
      <c r="C25" s="1980"/>
      <c r="D25" s="1455" t="s">
        <v>242</v>
      </c>
      <c r="E25" s="1455"/>
      <c r="F25" s="1464"/>
      <c r="G25" s="320"/>
      <c r="H25" s="320"/>
      <c r="I25" s="253">
        <f t="shared" si="1"/>
        <v>0</v>
      </c>
      <c r="J25" s="1962"/>
      <c r="K25" s="1963"/>
      <c r="L25" s="1482"/>
      <c r="M25" s="1486"/>
      <c r="O25" s="545" t="s">
        <v>388</v>
      </c>
      <c r="P25" s="590">
        <f t="shared" si="0"/>
        <v>0</v>
      </c>
      <c r="Q25" s="1960"/>
      <c r="R25" s="1961"/>
    </row>
    <row r="26" spans="1:18" ht="14.4" hidden="1" thickBot="1" x14ac:dyDescent="0.35">
      <c r="A26" s="266">
        <v>15</v>
      </c>
      <c r="B26" s="1979"/>
      <c r="C26" s="1980"/>
      <c r="D26" s="1455" t="s">
        <v>242</v>
      </c>
      <c r="E26" s="1455"/>
      <c r="F26" s="1464"/>
      <c r="G26" s="320"/>
      <c r="H26" s="320"/>
      <c r="I26" s="253">
        <f t="shared" si="1"/>
        <v>0</v>
      </c>
      <c r="J26" s="1962"/>
      <c r="K26" s="1963"/>
      <c r="L26" s="1482"/>
      <c r="M26" s="1486"/>
      <c r="O26" s="545" t="s">
        <v>388</v>
      </c>
      <c r="P26" s="591">
        <f t="shared" si="0"/>
        <v>0</v>
      </c>
      <c r="Q26" s="1960"/>
      <c r="R26" s="1961"/>
    </row>
    <row r="27" spans="1:18" s="968" customFormat="1" ht="15" customHeight="1" thickBot="1" x14ac:dyDescent="0.35">
      <c r="A27" s="963"/>
      <c r="B27" s="1999"/>
      <c r="C27" s="1983"/>
      <c r="D27" s="964"/>
      <c r="E27" s="965"/>
      <c r="F27" s="966"/>
      <c r="G27" s="965"/>
      <c r="H27" s="1440" t="s">
        <v>14</v>
      </c>
      <c r="I27" s="967">
        <f>SUM(I12:I26)</f>
        <v>0</v>
      </c>
      <c r="J27" s="1997"/>
      <c r="K27" s="1998"/>
      <c r="L27" s="541"/>
      <c r="M27" s="541"/>
      <c r="N27" s="555"/>
      <c r="O27" s="539"/>
      <c r="P27" s="592">
        <f>SUM(P12:P26)</f>
        <v>0</v>
      </c>
      <c r="Q27" s="1974"/>
      <c r="R27" s="1975"/>
    </row>
    <row r="28" spans="1:18" s="968" customFormat="1" ht="14.4" thickBot="1" x14ac:dyDescent="0.35">
      <c r="A28" s="969"/>
      <c r="B28" s="964"/>
      <c r="C28" s="964"/>
      <c r="D28" s="964"/>
      <c r="E28" s="966"/>
      <c r="F28" s="966"/>
      <c r="G28" s="966"/>
      <c r="H28" s="1439"/>
      <c r="I28" s="970"/>
      <c r="J28" s="800"/>
      <c r="K28" s="800"/>
      <c r="L28" s="541"/>
      <c r="M28" s="541"/>
      <c r="N28" s="555"/>
      <c r="O28" s="541"/>
      <c r="P28" s="971"/>
      <c r="Q28" s="972"/>
      <c r="R28" s="555"/>
    </row>
    <row r="29" spans="1:18" s="968" customFormat="1" ht="14.4" thickBot="1" x14ac:dyDescent="0.35">
      <c r="A29" s="1299" t="s">
        <v>53</v>
      </c>
      <c r="B29" s="1983" t="s">
        <v>284</v>
      </c>
      <c r="C29" s="1983"/>
      <c r="D29" s="1983"/>
      <c r="E29" s="1983"/>
      <c r="F29" s="1983"/>
      <c r="G29" s="1983"/>
      <c r="H29" s="1983"/>
      <c r="I29" s="1983"/>
      <c r="J29" s="1983"/>
      <c r="K29" s="1984"/>
      <c r="L29" s="973"/>
      <c r="M29" s="973" t="str">
        <f>B29</f>
        <v>CO-AUTHORSHIP</v>
      </c>
      <c r="N29" s="957"/>
      <c r="O29" s="973" t="str">
        <f>B29</f>
        <v>CO-AUTHORSHIP</v>
      </c>
      <c r="P29" s="974"/>
    </row>
    <row r="30" spans="1:18" ht="14.4" customHeight="1" thickBot="1" x14ac:dyDescent="0.35">
      <c r="A30" s="1289" t="s">
        <v>537</v>
      </c>
      <c r="B30" s="975"/>
      <c r="C30" s="975"/>
      <c r="D30" s="975"/>
      <c r="E30" s="975"/>
      <c r="F30" s="975"/>
      <c r="G30" s="975"/>
      <c r="H30" s="1467"/>
      <c r="I30" s="975"/>
      <c r="J30" s="975"/>
      <c r="K30" s="976"/>
      <c r="L30" s="1483"/>
      <c r="M30" s="1483"/>
      <c r="P30" s="950"/>
      <c r="Q30" s="949"/>
      <c r="R30" s="949"/>
    </row>
    <row r="31" spans="1:18" s="1294" customFormat="1" ht="28.2" thickBot="1" x14ac:dyDescent="0.35">
      <c r="A31" s="794" t="s">
        <v>7</v>
      </c>
      <c r="B31" s="1985" t="s">
        <v>288</v>
      </c>
      <c r="C31" s="1985"/>
      <c r="D31" s="840" t="s">
        <v>280</v>
      </c>
      <c r="E31" s="840" t="s">
        <v>189</v>
      </c>
      <c r="F31" s="796" t="s">
        <v>285</v>
      </c>
      <c r="G31" s="796" t="s">
        <v>286</v>
      </c>
      <c r="H31" s="1441" t="s">
        <v>289</v>
      </c>
      <c r="I31" s="46" t="s">
        <v>278</v>
      </c>
      <c r="J31" s="795" t="s">
        <v>171</v>
      </c>
      <c r="K31" s="261" t="s">
        <v>190</v>
      </c>
      <c r="L31" s="1480"/>
      <c r="M31" s="1602" t="s">
        <v>447</v>
      </c>
      <c r="N31" s="959"/>
      <c r="O31" s="264" t="s">
        <v>184</v>
      </c>
      <c r="P31" s="796" t="s">
        <v>445</v>
      </c>
      <c r="Q31" s="796" t="s">
        <v>174</v>
      </c>
      <c r="R31" s="542" t="s">
        <v>172</v>
      </c>
    </row>
    <row r="32" spans="1:18" x14ac:dyDescent="0.3">
      <c r="A32" s="268">
        <v>1</v>
      </c>
      <c r="B32" s="1986"/>
      <c r="C32" s="1987"/>
      <c r="D32" s="830" t="s">
        <v>242</v>
      </c>
      <c r="E32" s="1429"/>
      <c r="F32" s="248"/>
      <c r="G32" s="1804"/>
      <c r="H32" s="1804"/>
      <c r="I32" s="255">
        <v>0</v>
      </c>
      <c r="J32" s="253">
        <f>(IF(ISBLANK(B32),0,0+IF(ISBLANK(H32),0,0+IF(ISBLANK(D32),0,0+IF(D32="Textbook",30,0+IF(D32="Textbook Chapter",10,0+IF(D32="Manual/Module",16,0+IF(D32="Multimedia Teaching Material",16,0+IF(D32="Testing Material",10,0)))))))))*I32</f>
        <v>0</v>
      </c>
      <c r="K32" s="538"/>
      <c r="L32" s="1482"/>
      <c r="M32" s="1601"/>
      <c r="O32" s="543" t="s">
        <v>388</v>
      </c>
      <c r="P32" s="587">
        <f t="shared" ref="P32:P46" si="7">IF(O32="Acceptable",I32,0)</f>
        <v>0</v>
      </c>
      <c r="Q32" s="590">
        <f t="shared" ref="Q32:Q46" si="8">(IF(ISBLANK(B32),0,0+IF(ISBLANK(H32),0,0+IF(ISBLANK(D32),0,0+IF(D32="Textbook",30,0+IF(D32="Textbook Chapter",10,0+IF(D32="Manual/Module",16,0+IF(D32="Multimedia Teaching Material",16,0+IF(D32="Testing Material",10,0)))))))))*P32</f>
        <v>0</v>
      </c>
      <c r="R32" s="549"/>
    </row>
    <row r="33" spans="1:18" x14ac:dyDescent="0.3">
      <c r="A33" s="266">
        <v>2</v>
      </c>
      <c r="B33" s="1979"/>
      <c r="C33" s="1980"/>
      <c r="D33" s="830" t="s">
        <v>242</v>
      </c>
      <c r="E33" s="835"/>
      <c r="F33" s="248"/>
      <c r="G33" s="320"/>
      <c r="H33" s="320"/>
      <c r="I33" s="257">
        <v>0</v>
      </c>
      <c r="J33" s="253">
        <f t="shared" ref="J33:J46" si="9">(IF(ISBLANK(B33),0,0+IF(ISBLANK(H33),0,0+IF(ISBLANK(D33),0,0+IF(D33="Textbook",30,0+IF(D33="Textbook Chapter",10,0+IF(D33="Manual/Module",16,0+IF(D33="Multimedia Teaching Material",16,0+IF(D33="Testing Material",10,0)))))))))*I33</f>
        <v>0</v>
      </c>
      <c r="K33" s="538"/>
      <c r="L33" s="1482"/>
      <c r="M33" s="1599"/>
      <c r="O33" s="545" t="s">
        <v>388</v>
      </c>
      <c r="P33" s="587">
        <f t="shared" si="7"/>
        <v>0</v>
      </c>
      <c r="Q33" s="590">
        <f t="shared" si="8"/>
        <v>0</v>
      </c>
      <c r="R33" s="550"/>
    </row>
    <row r="34" spans="1:18" x14ac:dyDescent="0.3">
      <c r="A34" s="267">
        <v>3</v>
      </c>
      <c r="B34" s="1979"/>
      <c r="C34" s="1980"/>
      <c r="D34" s="1756" t="s">
        <v>242</v>
      </c>
      <c r="E34" s="1757"/>
      <c r="F34" s="248"/>
      <c r="G34" s="319"/>
      <c r="H34" s="319"/>
      <c r="I34" s="259">
        <v>0</v>
      </c>
      <c r="J34" s="253">
        <f t="shared" si="9"/>
        <v>0</v>
      </c>
      <c r="K34" s="538"/>
      <c r="L34" s="1482"/>
      <c r="M34" s="1599"/>
      <c r="O34" s="545" t="s">
        <v>388</v>
      </c>
      <c r="P34" s="587">
        <f t="shared" si="7"/>
        <v>0</v>
      </c>
      <c r="Q34" s="590">
        <f t="shared" si="8"/>
        <v>0</v>
      </c>
      <c r="R34" s="550"/>
    </row>
    <row r="35" spans="1:18" x14ac:dyDescent="0.3">
      <c r="A35" s="267">
        <v>4</v>
      </c>
      <c r="B35" s="1979"/>
      <c r="C35" s="1980"/>
      <c r="D35" s="1756" t="s">
        <v>242</v>
      </c>
      <c r="E35" s="1757"/>
      <c r="F35" s="248"/>
      <c r="G35" s="319"/>
      <c r="H35" s="319"/>
      <c r="I35" s="259">
        <v>0</v>
      </c>
      <c r="J35" s="253">
        <f t="shared" si="9"/>
        <v>0</v>
      </c>
      <c r="K35" s="538"/>
      <c r="L35" s="1482"/>
      <c r="M35" s="1599"/>
      <c r="O35" s="545" t="s">
        <v>388</v>
      </c>
      <c r="P35" s="587">
        <f t="shared" si="7"/>
        <v>0</v>
      </c>
      <c r="Q35" s="590">
        <f t="shared" si="8"/>
        <v>0</v>
      </c>
      <c r="R35" s="550"/>
    </row>
    <row r="36" spans="1:18" x14ac:dyDescent="0.3">
      <c r="A36" s="267">
        <v>5</v>
      </c>
      <c r="B36" s="1979"/>
      <c r="C36" s="1980"/>
      <c r="D36" s="1756" t="s">
        <v>242</v>
      </c>
      <c r="E36" s="1757"/>
      <c r="F36" s="248"/>
      <c r="G36" s="319"/>
      <c r="H36" s="319"/>
      <c r="I36" s="259">
        <v>0</v>
      </c>
      <c r="J36" s="253">
        <f t="shared" ref="J36" si="10">(IF(ISBLANK(B36),0,0+IF(ISBLANK(H36),0,0+IF(ISBLANK(D36),0,0+IF(D36="Textbook",30,0+IF(D36="Textbook Chapter",10,0+IF(D36="Manual/Module",16,0+IF(D36="Multimedia Teaching Material",16,0+IF(D36="Testing Material",10,0)))))))))*I36</f>
        <v>0</v>
      </c>
      <c r="K36" s="538"/>
      <c r="L36" s="1482"/>
      <c r="M36" s="1599"/>
      <c r="O36" s="545" t="s">
        <v>388</v>
      </c>
      <c r="P36" s="587">
        <f t="shared" si="7"/>
        <v>0</v>
      </c>
      <c r="Q36" s="590">
        <f t="shared" si="8"/>
        <v>0</v>
      </c>
      <c r="R36" s="550"/>
    </row>
    <row r="37" spans="1:18" x14ac:dyDescent="0.3">
      <c r="A37" s="267">
        <v>6</v>
      </c>
      <c r="B37" s="1979"/>
      <c r="C37" s="1980"/>
      <c r="D37" s="1756" t="s">
        <v>242</v>
      </c>
      <c r="E37" s="1757"/>
      <c r="F37" s="248"/>
      <c r="G37" s="319"/>
      <c r="H37" s="319"/>
      <c r="I37" s="259">
        <v>0</v>
      </c>
      <c r="J37" s="253">
        <f t="shared" si="9"/>
        <v>0</v>
      </c>
      <c r="K37" s="538"/>
      <c r="L37" s="1482"/>
      <c r="M37" s="1599"/>
      <c r="O37" s="545" t="s">
        <v>388</v>
      </c>
      <c r="P37" s="587">
        <f t="shared" si="7"/>
        <v>0</v>
      </c>
      <c r="Q37" s="590">
        <f t="shared" si="8"/>
        <v>0</v>
      </c>
      <c r="R37" s="550"/>
    </row>
    <row r="38" spans="1:18" x14ac:dyDescent="0.3">
      <c r="A38" s="267">
        <v>7</v>
      </c>
      <c r="B38" s="1979"/>
      <c r="C38" s="1980"/>
      <c r="D38" s="1756" t="s">
        <v>242</v>
      </c>
      <c r="E38" s="258"/>
      <c r="F38" s="248"/>
      <c r="G38" s="319"/>
      <c r="H38" s="319"/>
      <c r="I38" s="259">
        <v>0</v>
      </c>
      <c r="J38" s="253">
        <f t="shared" ref="J38:J42" si="11">(IF(ISBLANK(B38),0,0+IF(ISBLANK(H38),0,0+IF(ISBLANK(D38),0,0+IF(D38="Textbook",30,0+IF(D38="Textbook Chapter",10,0+IF(D38="Manual/Module",16,0+IF(D38="Multimedia Teaching Material",16,0+IF(D38="Testing Material",10,0)))))))))*I38</f>
        <v>0</v>
      </c>
      <c r="K38" s="538"/>
      <c r="L38" s="1482"/>
      <c r="M38" s="1599"/>
      <c r="O38" s="545" t="s">
        <v>388</v>
      </c>
      <c r="P38" s="587">
        <f t="shared" ref="P38:P42" si="12">IF(O38="Acceptable",I38,0)</f>
        <v>0</v>
      </c>
      <c r="Q38" s="590">
        <f t="shared" ref="Q38:Q42" si="13">(IF(ISBLANK(B38),0,0+IF(ISBLANK(H38),0,0+IF(ISBLANK(D38),0,0+IF(D38="Textbook",30,0+IF(D38="Textbook Chapter",10,0+IF(D38="Manual/Module",16,0+IF(D38="Multimedia Teaching Material",16,0+IF(D38="Testing Material",10,0)))))))))*P38</f>
        <v>0</v>
      </c>
      <c r="R38" s="550"/>
    </row>
    <row r="39" spans="1:18" ht="14.4" thickBot="1" x14ac:dyDescent="0.35">
      <c r="A39" s="267">
        <v>8</v>
      </c>
      <c r="B39" s="1979"/>
      <c r="C39" s="1980"/>
      <c r="D39" s="1437" t="s">
        <v>242</v>
      </c>
      <c r="E39" s="258"/>
      <c r="F39" s="258"/>
      <c r="G39" s="319"/>
      <c r="H39" s="319"/>
      <c r="I39" s="259">
        <v>0</v>
      </c>
      <c r="J39" s="253">
        <f t="shared" si="11"/>
        <v>0</v>
      </c>
      <c r="K39" s="538"/>
      <c r="L39" s="1482"/>
      <c r="M39" s="1600"/>
      <c r="O39" s="545" t="s">
        <v>388</v>
      </c>
      <c r="P39" s="587">
        <f t="shared" si="12"/>
        <v>0</v>
      </c>
      <c r="Q39" s="590">
        <f t="shared" si="13"/>
        <v>0</v>
      </c>
      <c r="R39" s="550"/>
    </row>
    <row r="40" spans="1:18" hidden="1" x14ac:dyDescent="0.3">
      <c r="A40" s="267">
        <v>9</v>
      </c>
      <c r="B40" s="1979"/>
      <c r="C40" s="1980"/>
      <c r="D40" s="1437" t="s">
        <v>242</v>
      </c>
      <c r="E40" s="258"/>
      <c r="F40" s="258"/>
      <c r="G40" s="256"/>
      <c r="H40" s="256"/>
      <c r="I40" s="259">
        <v>0</v>
      </c>
      <c r="J40" s="253">
        <f t="shared" si="11"/>
        <v>0</v>
      </c>
      <c r="K40" s="538"/>
      <c r="L40" s="1482"/>
      <c r="M40" s="1598"/>
      <c r="O40" s="545" t="s">
        <v>388</v>
      </c>
      <c r="P40" s="587">
        <f t="shared" si="12"/>
        <v>0</v>
      </c>
      <c r="Q40" s="590">
        <f t="shared" si="13"/>
        <v>0</v>
      </c>
      <c r="R40" s="550"/>
    </row>
    <row r="41" spans="1:18" hidden="1" x14ac:dyDescent="0.3">
      <c r="A41" s="267">
        <v>10</v>
      </c>
      <c r="B41" s="1979"/>
      <c r="C41" s="1980"/>
      <c r="D41" s="1437" t="s">
        <v>242</v>
      </c>
      <c r="E41" s="258"/>
      <c r="F41" s="258"/>
      <c r="G41" s="256"/>
      <c r="H41" s="256"/>
      <c r="I41" s="259">
        <v>0</v>
      </c>
      <c r="J41" s="253">
        <f t="shared" si="11"/>
        <v>0</v>
      </c>
      <c r="K41" s="538"/>
      <c r="L41" s="1482"/>
      <c r="M41" s="1486"/>
      <c r="O41" s="545" t="s">
        <v>388</v>
      </c>
      <c r="P41" s="587">
        <f t="shared" si="12"/>
        <v>0</v>
      </c>
      <c r="Q41" s="590">
        <f t="shared" si="13"/>
        <v>0</v>
      </c>
      <c r="R41" s="550"/>
    </row>
    <row r="42" spans="1:18" hidden="1" x14ac:dyDescent="0.3">
      <c r="A42" s="267">
        <v>11</v>
      </c>
      <c r="B42" s="1979"/>
      <c r="C42" s="1980"/>
      <c r="D42" s="1437" t="s">
        <v>242</v>
      </c>
      <c r="E42" s="258"/>
      <c r="F42" s="258"/>
      <c r="G42" s="256"/>
      <c r="H42" s="256"/>
      <c r="I42" s="259">
        <v>0</v>
      </c>
      <c r="J42" s="253">
        <f t="shared" si="11"/>
        <v>0</v>
      </c>
      <c r="K42" s="538"/>
      <c r="L42" s="1482"/>
      <c r="M42" s="1486"/>
      <c r="O42" s="545" t="s">
        <v>388</v>
      </c>
      <c r="P42" s="587">
        <f t="shared" si="12"/>
        <v>0</v>
      </c>
      <c r="Q42" s="590">
        <f t="shared" si="13"/>
        <v>0</v>
      </c>
      <c r="R42" s="550"/>
    </row>
    <row r="43" spans="1:18" hidden="1" x14ac:dyDescent="0.3">
      <c r="A43" s="267">
        <v>12</v>
      </c>
      <c r="B43" s="1979"/>
      <c r="C43" s="1980"/>
      <c r="D43" s="1437" t="s">
        <v>242</v>
      </c>
      <c r="E43" s="258"/>
      <c r="F43" s="258"/>
      <c r="G43" s="256"/>
      <c r="H43" s="256"/>
      <c r="I43" s="259">
        <v>0</v>
      </c>
      <c r="J43" s="253">
        <f t="shared" si="9"/>
        <v>0</v>
      </c>
      <c r="K43" s="538"/>
      <c r="L43" s="1482"/>
      <c r="M43" s="1486"/>
      <c r="O43" s="545" t="s">
        <v>388</v>
      </c>
      <c r="P43" s="587">
        <f t="shared" si="7"/>
        <v>0</v>
      </c>
      <c r="Q43" s="590">
        <f t="shared" si="8"/>
        <v>0</v>
      </c>
      <c r="R43" s="550"/>
    </row>
    <row r="44" spans="1:18" hidden="1" x14ac:dyDescent="0.3">
      <c r="A44" s="267">
        <v>13</v>
      </c>
      <c r="B44" s="1979"/>
      <c r="C44" s="1980"/>
      <c r="D44" s="1437" t="s">
        <v>242</v>
      </c>
      <c r="E44" s="258"/>
      <c r="F44" s="258"/>
      <c r="G44" s="256"/>
      <c r="H44" s="256"/>
      <c r="I44" s="259">
        <v>0</v>
      </c>
      <c r="J44" s="253">
        <f t="shared" ref="J44" si="14">(IF(ISBLANK(B44),0,0+IF(ISBLANK(H44),0,0+IF(ISBLANK(D44),0,0+IF(D44="Textbook",30,0+IF(D44="Textbook Chapter",10,0+IF(D44="Manual/Module",16,0+IF(D44="Multimedia Teaching Material",16,0+IF(D44="Testing Material",10,0)))))))))*I44</f>
        <v>0</v>
      </c>
      <c r="K44" s="538"/>
      <c r="L44" s="1482"/>
      <c r="M44" s="1486"/>
      <c r="O44" s="545" t="s">
        <v>388</v>
      </c>
      <c r="P44" s="587">
        <f t="shared" ref="P44" si="15">IF(O44="Acceptable",I44,0)</f>
        <v>0</v>
      </c>
      <c r="Q44" s="590">
        <f t="shared" ref="Q44" si="16">(IF(ISBLANK(B44),0,0+IF(ISBLANK(H44),0,0+IF(ISBLANK(D44),0,0+IF(D44="Textbook",30,0+IF(D44="Textbook Chapter",10,0+IF(D44="Manual/Module",16,0+IF(D44="Multimedia Teaching Material",16,0+IF(D44="Testing Material",10,0)))))))))*P44</f>
        <v>0</v>
      </c>
      <c r="R44" s="550"/>
    </row>
    <row r="45" spans="1:18" hidden="1" x14ac:dyDescent="0.3">
      <c r="A45" s="267">
        <v>14</v>
      </c>
      <c r="B45" s="1979"/>
      <c r="C45" s="1980"/>
      <c r="D45" s="1437" t="s">
        <v>242</v>
      </c>
      <c r="E45" s="258"/>
      <c r="F45" s="258"/>
      <c r="G45" s="256"/>
      <c r="H45" s="256"/>
      <c r="I45" s="259">
        <v>0</v>
      </c>
      <c r="J45" s="253">
        <f t="shared" ref="J45" si="17">(IF(ISBLANK(B45),0,0+IF(ISBLANK(H45),0,0+IF(ISBLANK(D45),0,0+IF(D45="Textbook",30,0+IF(D45="Textbook Chapter",10,0+IF(D45="Manual/Module",16,0+IF(D45="Multimedia Teaching Material",16,0+IF(D45="Testing Material",10,0)))))))))*I45</f>
        <v>0</v>
      </c>
      <c r="K45" s="538"/>
      <c r="L45" s="1482"/>
      <c r="M45" s="1486"/>
      <c r="O45" s="545" t="s">
        <v>388</v>
      </c>
      <c r="P45" s="587">
        <f t="shared" ref="P45" si="18">IF(O45="Acceptable",I45,0)</f>
        <v>0</v>
      </c>
      <c r="Q45" s="590">
        <f t="shared" ref="Q45" si="19">(IF(ISBLANK(B45),0,0+IF(ISBLANK(H45),0,0+IF(ISBLANK(D45),0,0+IF(D45="Textbook",30,0+IF(D45="Textbook Chapter",10,0+IF(D45="Manual/Module",16,0+IF(D45="Multimedia Teaching Material",16,0+IF(D45="Testing Material",10,0)))))))))*P45</f>
        <v>0</v>
      </c>
      <c r="R45" s="550"/>
    </row>
    <row r="46" spans="1:18" ht="14.4" hidden="1" thickBot="1" x14ac:dyDescent="0.35">
      <c r="A46" s="267">
        <v>15</v>
      </c>
      <c r="B46" s="1979"/>
      <c r="C46" s="1980"/>
      <c r="D46" s="830" t="s">
        <v>242</v>
      </c>
      <c r="E46" s="258"/>
      <c r="F46" s="258"/>
      <c r="G46" s="256"/>
      <c r="H46" s="256"/>
      <c r="I46" s="259">
        <v>0</v>
      </c>
      <c r="J46" s="253">
        <f t="shared" si="9"/>
        <v>0</v>
      </c>
      <c r="K46" s="538"/>
      <c r="L46" s="1482"/>
      <c r="M46" s="1486"/>
      <c r="O46" s="551" t="s">
        <v>388</v>
      </c>
      <c r="P46" s="588">
        <f t="shared" si="7"/>
        <v>0</v>
      </c>
      <c r="Q46" s="590">
        <f t="shared" si="8"/>
        <v>0</v>
      </c>
      <c r="R46" s="552"/>
    </row>
    <row r="47" spans="1:18" s="968" customFormat="1" ht="14.4" thickBot="1" x14ac:dyDescent="0.35">
      <c r="A47" s="963"/>
      <c r="B47" s="1999"/>
      <c r="C47" s="1983"/>
      <c r="D47" s="964"/>
      <c r="E47" s="965"/>
      <c r="F47" s="966"/>
      <c r="G47" s="965"/>
      <c r="H47" s="1304"/>
      <c r="I47" s="1496" t="s">
        <v>14</v>
      </c>
      <c r="J47" s="967">
        <f>SUM(J32:J46)</f>
        <v>0</v>
      </c>
      <c r="K47" s="548"/>
      <c r="L47" s="555"/>
      <c r="M47" s="555"/>
      <c r="N47" s="555"/>
      <c r="O47" s="539"/>
      <c r="P47" s="586"/>
      <c r="Q47" s="593">
        <f>SUM(Q32:Q46)</f>
        <v>0</v>
      </c>
      <c r="R47" s="548"/>
    </row>
    <row r="48" spans="1:18" ht="14.4" thickBot="1" x14ac:dyDescent="0.35">
      <c r="A48" s="977"/>
      <c r="B48" s="946"/>
      <c r="C48" s="946"/>
      <c r="D48" s="946"/>
      <c r="E48" s="946"/>
      <c r="F48" s="946"/>
      <c r="G48" s="946"/>
      <c r="H48" s="950"/>
      <c r="I48" s="949"/>
      <c r="J48" s="950"/>
      <c r="K48" s="977"/>
    </row>
    <row r="49" spans="1:30" s="968" customFormat="1" ht="14.4" thickBot="1" x14ac:dyDescent="0.35">
      <c r="A49" s="1300" t="s">
        <v>44</v>
      </c>
      <c r="B49" s="978" t="s">
        <v>538</v>
      </c>
      <c r="C49" s="978"/>
      <c r="D49" s="979"/>
      <c r="E49" s="979"/>
      <c r="F49" s="979"/>
      <c r="G49" s="979"/>
      <c r="H49" s="1444"/>
      <c r="I49" s="979"/>
      <c r="J49" s="979"/>
      <c r="K49" s="980"/>
      <c r="L49" s="951"/>
      <c r="M49" s="973" t="str">
        <f>B49</f>
        <v>ACADEMIC PROGRAMS DEVELOPED/REVISED AND IMPLEMENTED</v>
      </c>
      <c r="N49" s="555"/>
      <c r="O49" s="981" t="str">
        <f>B49</f>
        <v>ACADEMIC PROGRAMS DEVELOPED/REVISED AND IMPLEMENTED</v>
      </c>
      <c r="P49" s="974"/>
    </row>
    <row r="50" spans="1:30" s="1294" customFormat="1" ht="28.2" customHeight="1" thickBot="1" x14ac:dyDescent="0.35">
      <c r="A50" s="270" t="s">
        <v>7</v>
      </c>
      <c r="B50" s="1950" t="s">
        <v>539</v>
      </c>
      <c r="C50" s="2017"/>
      <c r="D50" s="1951"/>
      <c r="E50" s="796" t="s">
        <v>290</v>
      </c>
      <c r="F50" s="46" t="s">
        <v>176</v>
      </c>
      <c r="G50" s="1295" t="s">
        <v>299</v>
      </c>
      <c r="H50" s="46" t="s">
        <v>221</v>
      </c>
      <c r="I50" s="807" t="s">
        <v>171</v>
      </c>
      <c r="J50" s="1993" t="s">
        <v>190</v>
      </c>
      <c r="K50" s="1994"/>
      <c r="L50" s="1480"/>
      <c r="M50" s="1602" t="s">
        <v>447</v>
      </c>
      <c r="N50" s="1296"/>
      <c r="O50" s="264" t="s">
        <v>184</v>
      </c>
      <c r="P50" s="796" t="s">
        <v>174</v>
      </c>
      <c r="Q50" s="1956" t="s">
        <v>172</v>
      </c>
      <c r="R50" s="1957"/>
    </row>
    <row r="51" spans="1:30" ht="14.4" customHeight="1" x14ac:dyDescent="0.3">
      <c r="A51" s="265">
        <v>1</v>
      </c>
      <c r="B51" s="2018"/>
      <c r="C51" s="2019"/>
      <c r="D51" s="2020"/>
      <c r="E51" s="1432" t="s">
        <v>242</v>
      </c>
      <c r="F51" s="248"/>
      <c r="G51" s="281"/>
      <c r="H51" s="248" t="s">
        <v>242</v>
      </c>
      <c r="I51" s="269">
        <f>IF(ISBLANK(B51),0,0+IF(ISBLANK(G51),0,0+IF(E51="SELECT OPTION",0,0+IF(G51="SELECT OPTION",0,0+IF(H51="Lead",10,0+IF(H51="Contributor",5,0))))))</f>
        <v>0</v>
      </c>
      <c r="J51" s="1995"/>
      <c r="K51" s="1996"/>
      <c r="L51" s="1482"/>
      <c r="M51" s="1603"/>
      <c r="O51" s="543" t="s">
        <v>388</v>
      </c>
      <c r="P51" s="589">
        <f>IF(O51="Acceptable",I51,0)</f>
        <v>0</v>
      </c>
      <c r="Q51" s="1958"/>
      <c r="R51" s="1959"/>
      <c r="AB51" s="941" t="s">
        <v>242</v>
      </c>
      <c r="AD51" s="947" t="s">
        <v>242</v>
      </c>
    </row>
    <row r="52" spans="1:30" ht="14.4" customHeight="1" x14ac:dyDescent="0.3">
      <c r="A52" s="266">
        <v>2</v>
      </c>
      <c r="B52" s="1979"/>
      <c r="C52" s="2016"/>
      <c r="D52" s="1980"/>
      <c r="E52" s="1433" t="s">
        <v>242</v>
      </c>
      <c r="F52" s="850"/>
      <c r="G52" s="282"/>
      <c r="H52" s="1449" t="s">
        <v>242</v>
      </c>
      <c r="I52" s="269">
        <f t="shared" ref="I52:I60" si="20">IF(ISBLANK(B52),0,0+IF(ISBLANK(G52),0,0+IF(E52="SELECT OPTION",0,0+IF(G52="SELECT OPTION",0,0+IF(H52="Lead",10,0+IF(H52="Contributor",5,0))))))</f>
        <v>0</v>
      </c>
      <c r="J52" s="1962"/>
      <c r="K52" s="1963"/>
      <c r="L52" s="1482"/>
      <c r="M52" s="1599"/>
      <c r="O52" s="545" t="s">
        <v>388</v>
      </c>
      <c r="P52" s="590">
        <f>IF(O52="Acceptable",I52,0)</f>
        <v>0</v>
      </c>
      <c r="Q52" s="1960"/>
      <c r="R52" s="1961"/>
      <c r="AB52" s="938" t="s">
        <v>175</v>
      </c>
      <c r="AD52" s="947" t="s">
        <v>442</v>
      </c>
    </row>
    <row r="53" spans="1:30" x14ac:dyDescent="0.3">
      <c r="A53" s="266">
        <v>3</v>
      </c>
      <c r="B53" s="1979"/>
      <c r="C53" s="2016"/>
      <c r="D53" s="1980"/>
      <c r="E53" s="1760" t="s">
        <v>242</v>
      </c>
      <c r="F53" s="1760"/>
      <c r="G53" s="282"/>
      <c r="H53" s="1760" t="s">
        <v>242</v>
      </c>
      <c r="I53" s="269">
        <f t="shared" si="20"/>
        <v>0</v>
      </c>
      <c r="J53" s="1962"/>
      <c r="K53" s="1963"/>
      <c r="L53" s="1482"/>
      <c r="M53" s="1599"/>
      <c r="O53" s="545" t="s">
        <v>388</v>
      </c>
      <c r="P53" s="590">
        <f>IF(O53="Acceptable",I53,0)</f>
        <v>0</v>
      </c>
      <c r="Q53" s="1960"/>
      <c r="R53" s="1961"/>
      <c r="AB53" s="938" t="s">
        <v>141</v>
      </c>
      <c r="AD53" s="947" t="s">
        <v>443</v>
      </c>
    </row>
    <row r="54" spans="1:30" x14ac:dyDescent="0.3">
      <c r="A54" s="266">
        <v>4</v>
      </c>
      <c r="B54" s="1979"/>
      <c r="C54" s="2016"/>
      <c r="D54" s="1980"/>
      <c r="E54" s="1760" t="s">
        <v>242</v>
      </c>
      <c r="F54" s="1760"/>
      <c r="G54" s="282"/>
      <c r="H54" s="1760" t="s">
        <v>242</v>
      </c>
      <c r="I54" s="269">
        <f t="shared" si="20"/>
        <v>0</v>
      </c>
      <c r="J54" s="1962"/>
      <c r="K54" s="1963"/>
      <c r="L54" s="1482"/>
      <c r="M54" s="1599"/>
      <c r="O54" s="545" t="s">
        <v>388</v>
      </c>
      <c r="P54" s="590">
        <f t="shared" ref="P54:P60" si="21">IF(O54="Acceptable",I54,0)</f>
        <v>0</v>
      </c>
      <c r="Q54" s="1960"/>
      <c r="R54" s="1961"/>
      <c r="AD54" s="947" t="s">
        <v>300</v>
      </c>
    </row>
    <row r="55" spans="1:30" x14ac:dyDescent="0.3">
      <c r="A55" s="266">
        <v>5</v>
      </c>
      <c r="B55" s="1979"/>
      <c r="C55" s="2016"/>
      <c r="D55" s="1980"/>
      <c r="E55" s="1760" t="s">
        <v>242</v>
      </c>
      <c r="F55" s="1760"/>
      <c r="G55" s="282"/>
      <c r="H55" s="1760" t="s">
        <v>242</v>
      </c>
      <c r="I55" s="269">
        <f t="shared" si="20"/>
        <v>0</v>
      </c>
      <c r="J55" s="1962"/>
      <c r="K55" s="1963"/>
      <c r="L55" s="1482"/>
      <c r="M55" s="1599"/>
      <c r="O55" s="545" t="s">
        <v>388</v>
      </c>
      <c r="P55" s="590">
        <f t="shared" si="21"/>
        <v>0</v>
      </c>
      <c r="Q55" s="1960"/>
      <c r="R55" s="1961"/>
      <c r="AD55" s="947" t="s">
        <v>444</v>
      </c>
    </row>
    <row r="56" spans="1:30" x14ac:dyDescent="0.3">
      <c r="A56" s="266">
        <v>6</v>
      </c>
      <c r="B56" s="1979"/>
      <c r="C56" s="2016"/>
      <c r="D56" s="1980"/>
      <c r="E56" s="1760" t="s">
        <v>242</v>
      </c>
      <c r="F56" s="1760"/>
      <c r="G56" s="282"/>
      <c r="H56" s="1760" t="s">
        <v>242</v>
      </c>
      <c r="I56" s="269">
        <f t="shared" ref="I56" si="22">IF(ISBLANK(B56),0,0+IF(ISBLANK(G56),0,0+IF(E56="SELECT OPTION",0,0+IF(G56="SELECT OPTION",0,0+IF(H56="Lead",10,0+IF(H56="Contributor",5,0))))))</f>
        <v>0</v>
      </c>
      <c r="J56" s="1962"/>
      <c r="K56" s="1963"/>
      <c r="L56" s="1482"/>
      <c r="M56" s="1599"/>
      <c r="O56" s="545" t="s">
        <v>388</v>
      </c>
      <c r="P56" s="590">
        <f t="shared" si="21"/>
        <v>0</v>
      </c>
      <c r="Q56" s="1960"/>
      <c r="R56" s="1961"/>
      <c r="AD56" s="947"/>
    </row>
    <row r="57" spans="1:30" x14ac:dyDescent="0.3">
      <c r="A57" s="266">
        <v>7</v>
      </c>
      <c r="B57" s="1979"/>
      <c r="C57" s="2016"/>
      <c r="D57" s="1980"/>
      <c r="E57" s="1760" t="s">
        <v>242</v>
      </c>
      <c r="F57" s="1760"/>
      <c r="G57" s="282"/>
      <c r="H57" s="1760" t="s">
        <v>242</v>
      </c>
      <c r="I57" s="269">
        <f t="shared" si="20"/>
        <v>0</v>
      </c>
      <c r="J57" s="1962"/>
      <c r="K57" s="1963"/>
      <c r="L57" s="1482"/>
      <c r="M57" s="1599"/>
      <c r="O57" s="545" t="s">
        <v>388</v>
      </c>
      <c r="P57" s="590">
        <f t="shared" ref="P57" si="23">IF(O57="Acceptable",I57,0)</f>
        <v>0</v>
      </c>
      <c r="Q57" s="1960"/>
      <c r="R57" s="1961"/>
      <c r="AD57" s="947"/>
    </row>
    <row r="58" spans="1:30" x14ac:dyDescent="0.3">
      <c r="A58" s="266">
        <v>8</v>
      </c>
      <c r="B58" s="1979"/>
      <c r="C58" s="2016"/>
      <c r="D58" s="1980"/>
      <c r="E58" s="1760" t="s">
        <v>242</v>
      </c>
      <c r="F58" s="1760"/>
      <c r="G58" s="282"/>
      <c r="H58" s="1760" t="s">
        <v>242</v>
      </c>
      <c r="I58" s="269">
        <f t="shared" ref="I58" si="24">IF(ISBLANK(B58),0,0+IF(ISBLANK(G58),0,0+IF(E58="SELECT OPTION",0,0+IF(G58="SELECT OPTION",0,0+IF(H58="Lead",10,0+IF(H58="Contributor",5,0))))))</f>
        <v>0</v>
      </c>
      <c r="J58" s="1962"/>
      <c r="K58" s="1963"/>
      <c r="L58" s="1482"/>
      <c r="M58" s="1599"/>
      <c r="O58" s="545" t="s">
        <v>388</v>
      </c>
      <c r="P58" s="590">
        <f t="shared" si="21"/>
        <v>0</v>
      </c>
      <c r="Q58" s="1960"/>
      <c r="R58" s="1961"/>
      <c r="AD58" s="947"/>
    </row>
    <row r="59" spans="1:30" x14ac:dyDescent="0.3">
      <c r="A59" s="266">
        <v>9</v>
      </c>
      <c r="B59" s="1979"/>
      <c r="C59" s="2016"/>
      <c r="D59" s="1980"/>
      <c r="E59" s="1760" t="s">
        <v>242</v>
      </c>
      <c r="F59" s="1760"/>
      <c r="G59" s="282"/>
      <c r="H59" s="1760" t="s">
        <v>242</v>
      </c>
      <c r="I59" s="269">
        <f t="shared" si="20"/>
        <v>0</v>
      </c>
      <c r="J59" s="1962"/>
      <c r="K59" s="1963"/>
      <c r="L59" s="1482"/>
      <c r="M59" s="1599"/>
      <c r="O59" s="545" t="s">
        <v>388</v>
      </c>
      <c r="P59" s="590">
        <f t="shared" si="21"/>
        <v>0</v>
      </c>
      <c r="Q59" s="1960"/>
      <c r="R59" s="1961"/>
      <c r="AB59" s="941" t="s">
        <v>242</v>
      </c>
      <c r="AD59" s="947"/>
    </row>
    <row r="60" spans="1:30" ht="14.4" thickBot="1" x14ac:dyDescent="0.35">
      <c r="A60" s="266">
        <v>10</v>
      </c>
      <c r="B60" s="1979"/>
      <c r="C60" s="2016"/>
      <c r="D60" s="1980"/>
      <c r="E60" s="1433" t="s">
        <v>242</v>
      </c>
      <c r="F60" s="850"/>
      <c r="G60" s="282"/>
      <c r="H60" s="1449" t="s">
        <v>242</v>
      </c>
      <c r="I60" s="269">
        <f t="shared" si="20"/>
        <v>0</v>
      </c>
      <c r="J60" s="1962"/>
      <c r="K60" s="1963"/>
      <c r="L60" s="1482"/>
      <c r="M60" s="1600"/>
      <c r="O60" s="551" t="s">
        <v>388</v>
      </c>
      <c r="P60" s="591">
        <f t="shared" si="21"/>
        <v>0</v>
      </c>
      <c r="Q60" s="1960"/>
      <c r="R60" s="1961"/>
      <c r="AB60" s="941" t="s">
        <v>291</v>
      </c>
    </row>
    <row r="61" spans="1:30" ht="15" customHeight="1" thickBot="1" x14ac:dyDescent="0.35">
      <c r="A61" s="982"/>
      <c r="B61" s="2034"/>
      <c r="C61" s="2035"/>
      <c r="D61" s="2036"/>
      <c r="E61" s="983"/>
      <c r="F61" s="983"/>
      <c r="G61" s="983"/>
      <c r="H61" s="1440" t="s">
        <v>14</v>
      </c>
      <c r="I61" s="984">
        <f>SUM(I51:I60)</f>
        <v>0</v>
      </c>
      <c r="J61" s="2037"/>
      <c r="K61" s="2038"/>
      <c r="L61" s="541"/>
      <c r="M61" s="541"/>
      <c r="O61" s="539"/>
      <c r="P61" s="593">
        <f>SUM(P51:P60)</f>
        <v>0</v>
      </c>
      <c r="Q61" s="2040"/>
      <c r="R61" s="2041"/>
      <c r="AB61" s="941" t="s">
        <v>292</v>
      </c>
    </row>
    <row r="62" spans="1:30" ht="15" customHeight="1" thickBot="1" x14ac:dyDescent="0.35">
      <c r="A62" s="949"/>
      <c r="B62" s="937"/>
      <c r="C62" s="937"/>
      <c r="D62" s="937"/>
      <c r="E62" s="946"/>
      <c r="F62" s="946"/>
      <c r="G62" s="946"/>
      <c r="H62" s="541"/>
      <c r="I62" s="985"/>
      <c r="J62" s="950"/>
      <c r="K62" s="950"/>
      <c r="L62" s="541"/>
      <c r="M62" s="541"/>
      <c r="O62" s="541"/>
      <c r="P62" s="554"/>
      <c r="Q62" s="556"/>
      <c r="R62" s="555"/>
      <c r="AB62" s="941"/>
    </row>
    <row r="63" spans="1:30" ht="14.4" customHeight="1" thickBot="1" x14ac:dyDescent="0.35">
      <c r="A63" s="1988" t="s">
        <v>526</v>
      </c>
      <c r="B63" s="1989"/>
      <c r="C63" s="1989"/>
      <c r="D63" s="1989"/>
      <c r="E63" s="1989"/>
      <c r="F63" s="1989"/>
      <c r="G63" s="1989"/>
      <c r="H63" s="1989"/>
      <c r="I63" s="1989"/>
      <c r="J63" s="1989"/>
      <c r="K63" s="1990"/>
      <c r="L63" s="52"/>
      <c r="M63" s="52" t="str">
        <f>A63</f>
        <v>CRITERION C - THESIS, DISSERTATION AND MENTORSHIP SERVICES (MAX = 10 POINTS)</v>
      </c>
      <c r="O63" s="1977" t="str">
        <f>A63</f>
        <v>CRITERION C - THESIS, DISSERTATION AND MENTORSHIP SERVICES (MAX = 10 POINTS)</v>
      </c>
      <c r="P63" s="1977"/>
      <c r="Q63" s="1977"/>
      <c r="R63" s="1977"/>
    </row>
    <row r="64" spans="1:30" s="968" customFormat="1" ht="14.4" customHeight="1" x14ac:dyDescent="0.3">
      <c r="A64" s="54"/>
      <c r="B64" s="52"/>
      <c r="C64" s="52"/>
      <c r="D64" s="52"/>
      <c r="E64" s="52"/>
      <c r="F64" s="52"/>
      <c r="G64" s="52"/>
      <c r="H64" s="52"/>
      <c r="I64" s="52"/>
      <c r="J64" s="52"/>
      <c r="K64" s="247"/>
      <c r="L64" s="52"/>
      <c r="M64" s="52"/>
      <c r="N64" s="555"/>
      <c r="O64" s="52"/>
      <c r="P64" s="52"/>
      <c r="Q64" s="52"/>
      <c r="R64" s="52"/>
    </row>
    <row r="65" spans="1:18" x14ac:dyDescent="0.3">
      <c r="A65" s="1301" t="s">
        <v>43</v>
      </c>
      <c r="B65" s="981" t="s">
        <v>540</v>
      </c>
      <c r="C65" s="951"/>
      <c r="D65" s="951"/>
      <c r="E65" s="951"/>
      <c r="F65" s="951"/>
      <c r="G65" s="951"/>
      <c r="H65" s="951"/>
      <c r="I65" s="951"/>
      <c r="J65" s="951"/>
      <c r="K65" s="988"/>
      <c r="M65" s="957" t="str">
        <f>B65</f>
        <v>FOR SERVICES RENDERED TO STUDENTS AS:</v>
      </c>
      <c r="O65" s="989" t="str">
        <f>B65</f>
        <v>FOR SERVICES RENDERED TO STUDENTS AS:</v>
      </c>
    </row>
    <row r="66" spans="1:18" ht="14.4" thickBot="1" x14ac:dyDescent="0.35">
      <c r="A66" s="1302" t="s">
        <v>52</v>
      </c>
      <c r="B66" s="1290" t="s">
        <v>165</v>
      </c>
      <c r="C66" s="1291"/>
      <c r="D66" s="1290"/>
      <c r="E66" s="1290"/>
      <c r="F66" s="1291"/>
      <c r="G66" s="1290"/>
      <c r="H66" s="1468"/>
      <c r="I66" s="1291"/>
      <c r="J66" s="1290"/>
      <c r="K66" s="1292"/>
      <c r="M66" s="957" t="str">
        <f>B66</f>
        <v>ADVISER</v>
      </c>
      <c r="O66" s="989" t="str">
        <f>B66</f>
        <v>ADVISER</v>
      </c>
    </row>
    <row r="67" spans="1:18" ht="14.4" customHeight="1" x14ac:dyDescent="0.3">
      <c r="A67" s="2021" t="s">
        <v>7</v>
      </c>
      <c r="B67" s="2023" t="s">
        <v>40</v>
      </c>
      <c r="C67" s="2024"/>
      <c r="D67" s="2025"/>
      <c r="E67" s="2029" t="s">
        <v>298</v>
      </c>
      <c r="F67" s="2029"/>
      <c r="G67" s="2029"/>
      <c r="H67" s="2029"/>
      <c r="I67" s="2024" t="s">
        <v>171</v>
      </c>
      <c r="J67" s="2000" t="s">
        <v>190</v>
      </c>
      <c r="K67" s="2001"/>
      <c r="L67" s="541"/>
      <c r="M67" s="2049" t="s">
        <v>447</v>
      </c>
      <c r="O67" s="1966" t="s">
        <v>184</v>
      </c>
      <c r="P67" s="1968" t="s">
        <v>446</v>
      </c>
      <c r="Q67" s="1970" t="s">
        <v>172</v>
      </c>
      <c r="R67" s="1971"/>
    </row>
    <row r="68" spans="1:18" ht="14.4" thickBot="1" x14ac:dyDescent="0.35">
      <c r="A68" s="2022"/>
      <c r="B68" s="2026"/>
      <c r="C68" s="2027"/>
      <c r="D68" s="2028"/>
      <c r="E68" s="540" t="s">
        <v>270</v>
      </c>
      <c r="F68" s="540" t="s">
        <v>271</v>
      </c>
      <c r="G68" s="540" t="s">
        <v>272</v>
      </c>
      <c r="H68" s="540" t="s">
        <v>273</v>
      </c>
      <c r="I68" s="2027"/>
      <c r="J68" s="2002"/>
      <c r="K68" s="2003"/>
      <c r="L68" s="541"/>
      <c r="M68" s="2050"/>
      <c r="O68" s="1967"/>
      <c r="P68" s="1969"/>
      <c r="Q68" s="1972"/>
      <c r="R68" s="1973"/>
    </row>
    <row r="69" spans="1:18" ht="14.4" customHeight="1" x14ac:dyDescent="0.3">
      <c r="A69" s="265">
        <v>1</v>
      </c>
      <c r="B69" s="2004" t="s">
        <v>294</v>
      </c>
      <c r="C69" s="2005"/>
      <c r="D69" s="2006"/>
      <c r="E69" s="248">
        <v>0</v>
      </c>
      <c r="F69" s="248">
        <v>0</v>
      </c>
      <c r="G69" s="248">
        <v>0</v>
      </c>
      <c r="H69" s="248">
        <v>0</v>
      </c>
      <c r="I69" s="280">
        <f>(E69+F69+G69+H69)*3</f>
        <v>0</v>
      </c>
      <c r="J69" s="2030"/>
      <c r="K69" s="2031"/>
      <c r="L69" s="1482"/>
      <c r="M69" s="1601"/>
      <c r="O69" s="543" t="s">
        <v>388</v>
      </c>
      <c r="P69" s="589">
        <f>IF(O69="Acceptable",I69,0)</f>
        <v>0</v>
      </c>
      <c r="Q69" s="1958"/>
      <c r="R69" s="1959"/>
    </row>
    <row r="70" spans="1:18" x14ac:dyDescent="0.3">
      <c r="A70" s="266">
        <v>2</v>
      </c>
      <c r="B70" s="2007" t="s">
        <v>295</v>
      </c>
      <c r="C70" s="2008"/>
      <c r="D70" s="2009"/>
      <c r="E70" s="850">
        <v>0</v>
      </c>
      <c r="F70" s="850">
        <v>0</v>
      </c>
      <c r="G70" s="850">
        <v>0</v>
      </c>
      <c r="H70" s="1449">
        <v>0</v>
      </c>
      <c r="I70" s="278">
        <f>(E70+F70+G70+H70)*5</f>
        <v>0</v>
      </c>
      <c r="J70" s="1962"/>
      <c r="K70" s="1963"/>
      <c r="L70" s="1482"/>
      <c r="M70" s="1599"/>
      <c r="O70" s="545" t="s">
        <v>388</v>
      </c>
      <c r="P70" s="590">
        <f>IF(O70="Acceptable",I70,0)</f>
        <v>0</v>
      </c>
      <c r="Q70" s="1960"/>
      <c r="R70" s="1961"/>
    </row>
    <row r="71" spans="1:18" x14ac:dyDescent="0.3">
      <c r="A71" s="266">
        <v>3</v>
      </c>
      <c r="B71" s="2007" t="s">
        <v>296</v>
      </c>
      <c r="C71" s="2008"/>
      <c r="D71" s="2009"/>
      <c r="E71" s="850">
        <v>0</v>
      </c>
      <c r="F71" s="850">
        <v>0</v>
      </c>
      <c r="G71" s="850">
        <v>0</v>
      </c>
      <c r="H71" s="1449">
        <v>0</v>
      </c>
      <c r="I71" s="278">
        <f>(E71+F71+G71+H71)*8</f>
        <v>0</v>
      </c>
      <c r="J71" s="1962"/>
      <c r="K71" s="1963"/>
      <c r="L71" s="1482"/>
      <c r="M71" s="1599"/>
      <c r="O71" s="545" t="s">
        <v>388</v>
      </c>
      <c r="P71" s="590">
        <f>IF(O71="Acceptable",I71,0)</f>
        <v>0</v>
      </c>
      <c r="Q71" s="1960"/>
      <c r="R71" s="1961"/>
    </row>
    <row r="72" spans="1:18" ht="15" customHeight="1" thickBot="1" x14ac:dyDescent="0.35">
      <c r="A72" s="267">
        <v>4</v>
      </c>
      <c r="B72" s="2010" t="s">
        <v>297</v>
      </c>
      <c r="C72" s="2011"/>
      <c r="D72" s="2012"/>
      <c r="E72" s="258">
        <v>0</v>
      </c>
      <c r="F72" s="258">
        <v>0</v>
      </c>
      <c r="G72" s="258">
        <v>0</v>
      </c>
      <c r="H72" s="258">
        <v>0</v>
      </c>
      <c r="I72" s="279">
        <f>(E72+F72+G72+H72)*10</f>
        <v>0</v>
      </c>
      <c r="J72" s="2032"/>
      <c r="K72" s="2033"/>
      <c r="L72" s="1482"/>
      <c r="M72" s="1600"/>
      <c r="O72" s="551" t="s">
        <v>388</v>
      </c>
      <c r="P72" s="591">
        <f>IF(O72="Acceptable",I72,0)</f>
        <v>0</v>
      </c>
      <c r="Q72" s="1948"/>
      <c r="R72" s="1949"/>
    </row>
    <row r="73" spans="1:18" ht="15" customHeight="1" thickBot="1" x14ac:dyDescent="0.35">
      <c r="A73" s="276"/>
      <c r="B73" s="1997" t="s">
        <v>41</v>
      </c>
      <c r="C73" s="2013"/>
      <c r="D73" s="2014"/>
      <c r="E73" s="277"/>
      <c r="F73" s="277"/>
      <c r="G73" s="277"/>
      <c r="H73" s="277" t="s">
        <v>14</v>
      </c>
      <c r="I73" s="990">
        <f>SUM(I69:I72)</f>
        <v>0</v>
      </c>
      <c r="J73" s="1997"/>
      <c r="K73" s="1998"/>
      <c r="L73" s="541"/>
      <c r="M73" s="541"/>
      <c r="O73" s="539"/>
      <c r="P73" s="593">
        <f>SUM(P69:P72)</f>
        <v>0</v>
      </c>
      <c r="Q73" s="1964"/>
      <c r="R73" s="1965"/>
    </row>
    <row r="74" spans="1:18" x14ac:dyDescent="0.3">
      <c r="A74" s="991"/>
      <c r="B74" s="802"/>
      <c r="C74" s="802"/>
      <c r="D74" s="802"/>
      <c r="E74" s="802"/>
      <c r="F74" s="802"/>
      <c r="G74" s="802"/>
      <c r="H74" s="802"/>
      <c r="I74" s="992"/>
      <c r="J74" s="555"/>
      <c r="K74" s="986"/>
      <c r="O74" s="541"/>
      <c r="P74" s="554"/>
      <c r="Q74" s="556"/>
      <c r="R74" s="555"/>
    </row>
    <row r="75" spans="1:18" ht="14.4" thickBot="1" x14ac:dyDescent="0.35">
      <c r="A75" s="1293" t="s">
        <v>53</v>
      </c>
      <c r="B75" s="987" t="s">
        <v>166</v>
      </c>
      <c r="C75" s="993"/>
      <c r="D75" s="994"/>
      <c r="E75" s="995"/>
      <c r="F75" s="996"/>
      <c r="G75" s="994"/>
      <c r="H75" s="995"/>
      <c r="I75" s="993"/>
      <c r="J75" s="997"/>
      <c r="K75" s="988"/>
      <c r="M75" s="957" t="str">
        <f>B75</f>
        <v>PANEL</v>
      </c>
      <c r="O75" s="987" t="str">
        <f>B75</f>
        <v>PANEL</v>
      </c>
      <c r="P75" s="949"/>
      <c r="Q75" s="949"/>
      <c r="R75" s="949"/>
    </row>
    <row r="76" spans="1:18" ht="13.8" customHeight="1" x14ac:dyDescent="0.3">
      <c r="A76" s="2021" t="s">
        <v>7</v>
      </c>
      <c r="B76" s="2023" t="s">
        <v>40</v>
      </c>
      <c r="C76" s="2024"/>
      <c r="D76" s="2025"/>
      <c r="E76" s="2029" t="s">
        <v>243</v>
      </c>
      <c r="F76" s="2029"/>
      <c r="G76" s="2029"/>
      <c r="H76" s="2029"/>
      <c r="I76" s="2024" t="s">
        <v>171</v>
      </c>
      <c r="J76" s="2000" t="s">
        <v>190</v>
      </c>
      <c r="K76" s="2001"/>
      <c r="L76" s="541"/>
      <c r="M76" s="2049" t="s">
        <v>447</v>
      </c>
      <c r="O76" s="1966" t="s">
        <v>184</v>
      </c>
      <c r="P76" s="1968" t="s">
        <v>446</v>
      </c>
      <c r="Q76" s="1970" t="s">
        <v>172</v>
      </c>
      <c r="R76" s="1971"/>
    </row>
    <row r="77" spans="1:18" ht="13.8" customHeight="1" thickBot="1" x14ac:dyDescent="0.35">
      <c r="A77" s="2022"/>
      <c r="B77" s="2026"/>
      <c r="C77" s="2027"/>
      <c r="D77" s="2028"/>
      <c r="E77" s="540" t="s">
        <v>270</v>
      </c>
      <c r="F77" s="540" t="s">
        <v>271</v>
      </c>
      <c r="G77" s="540" t="s">
        <v>272</v>
      </c>
      <c r="H77" s="540" t="s">
        <v>273</v>
      </c>
      <c r="I77" s="2027"/>
      <c r="J77" s="2002"/>
      <c r="K77" s="2003"/>
      <c r="L77" s="541"/>
      <c r="M77" s="2050"/>
      <c r="O77" s="1967"/>
      <c r="P77" s="1969"/>
      <c r="Q77" s="1972"/>
      <c r="R77" s="1973"/>
    </row>
    <row r="78" spans="1:18" ht="13.8" customHeight="1" x14ac:dyDescent="0.3">
      <c r="A78" s="273">
        <v>1</v>
      </c>
      <c r="B78" s="2004" t="s">
        <v>294</v>
      </c>
      <c r="C78" s="2005"/>
      <c r="D78" s="2005"/>
      <c r="E78" s="849">
        <v>0</v>
      </c>
      <c r="F78" s="849">
        <v>0</v>
      </c>
      <c r="G78" s="849">
        <v>0</v>
      </c>
      <c r="H78" s="1450">
        <v>0</v>
      </c>
      <c r="I78" s="278">
        <f>(E78+F78+G78+H78)*1</f>
        <v>0</v>
      </c>
      <c r="J78" s="2030"/>
      <c r="K78" s="2031"/>
      <c r="L78" s="1482"/>
      <c r="M78" s="1601"/>
      <c r="O78" s="543" t="s">
        <v>388</v>
      </c>
      <c r="P78" s="589">
        <f>IF(O78="Acceptable",I78,0)</f>
        <v>0</v>
      </c>
      <c r="Q78" s="1958"/>
      <c r="R78" s="1959"/>
    </row>
    <row r="79" spans="1:18" ht="13.8" customHeight="1" x14ac:dyDescent="0.3">
      <c r="A79" s="274">
        <v>2</v>
      </c>
      <c r="B79" s="2007" t="s">
        <v>295</v>
      </c>
      <c r="C79" s="2008"/>
      <c r="D79" s="2008"/>
      <c r="E79" s="850">
        <v>0</v>
      </c>
      <c r="F79" s="850">
        <v>0</v>
      </c>
      <c r="G79" s="850">
        <v>0</v>
      </c>
      <c r="H79" s="1449">
        <v>0</v>
      </c>
      <c r="I79" s="278">
        <f>(E79+F79+G79+H79)*1</f>
        <v>0</v>
      </c>
      <c r="J79" s="1962"/>
      <c r="K79" s="1963"/>
      <c r="L79" s="1482"/>
      <c r="M79" s="1599"/>
      <c r="O79" s="545" t="s">
        <v>388</v>
      </c>
      <c r="P79" s="590">
        <f>IF(O79="Acceptable",I79,0)</f>
        <v>0</v>
      </c>
      <c r="Q79" s="1960"/>
      <c r="R79" s="1961"/>
    </row>
    <row r="80" spans="1:18" x14ac:dyDescent="0.3">
      <c r="A80" s="274">
        <v>3</v>
      </c>
      <c r="B80" s="2007" t="s">
        <v>296</v>
      </c>
      <c r="C80" s="2008"/>
      <c r="D80" s="2008"/>
      <c r="E80" s="850">
        <v>0</v>
      </c>
      <c r="F80" s="850">
        <v>0</v>
      </c>
      <c r="G80" s="850">
        <v>0</v>
      </c>
      <c r="H80" s="1449">
        <v>0</v>
      </c>
      <c r="I80" s="278">
        <f>(E80+F80+G80+H80)*2</f>
        <v>0</v>
      </c>
      <c r="J80" s="1962"/>
      <c r="K80" s="1963"/>
      <c r="L80" s="1482"/>
      <c r="M80" s="1599"/>
      <c r="O80" s="545" t="s">
        <v>388</v>
      </c>
      <c r="P80" s="590">
        <f>IF(O80="Acceptable",I80,0)</f>
        <v>0</v>
      </c>
      <c r="Q80" s="1960"/>
      <c r="R80" s="1961"/>
    </row>
    <row r="81" spans="1:18" ht="14.4" thickBot="1" x14ac:dyDescent="0.35">
      <c r="A81" s="275">
        <v>4</v>
      </c>
      <c r="B81" s="2010" t="s">
        <v>297</v>
      </c>
      <c r="C81" s="2011"/>
      <c r="D81" s="2011"/>
      <c r="E81" s="258">
        <v>0</v>
      </c>
      <c r="F81" s="260">
        <v>0</v>
      </c>
      <c r="G81" s="258">
        <v>0</v>
      </c>
      <c r="H81" s="260">
        <v>0</v>
      </c>
      <c r="I81" s="279">
        <f>(E81+F81+G81+H81)*2</f>
        <v>0</v>
      </c>
      <c r="J81" s="2032"/>
      <c r="K81" s="2033"/>
      <c r="L81" s="1482"/>
      <c r="M81" s="1600"/>
      <c r="O81" s="551" t="s">
        <v>388</v>
      </c>
      <c r="P81" s="591">
        <f>IF(O81="Acceptable",I81,0)</f>
        <v>0</v>
      </c>
      <c r="Q81" s="1948"/>
      <c r="R81" s="1949"/>
    </row>
    <row r="82" spans="1:18" ht="14.4" customHeight="1" thickBot="1" x14ac:dyDescent="0.35">
      <c r="A82" s="276"/>
      <c r="B82" s="2002" t="s">
        <v>41</v>
      </c>
      <c r="C82" s="2039"/>
      <c r="D82" s="2039"/>
      <c r="E82" s="277"/>
      <c r="F82" s="277"/>
      <c r="G82" s="277"/>
      <c r="H82" s="277" t="s">
        <v>14</v>
      </c>
      <c r="I82" s="984">
        <f>SUM(I78:I81)</f>
        <v>0</v>
      </c>
      <c r="J82" s="1997"/>
      <c r="K82" s="1998"/>
      <c r="L82" s="541"/>
      <c r="M82" s="541"/>
      <c r="O82" s="539"/>
      <c r="P82" s="593">
        <f>SUM(P78:P81)</f>
        <v>0</v>
      </c>
      <c r="Q82" s="1964"/>
      <c r="R82" s="1965"/>
    </row>
    <row r="83" spans="1:18" ht="14.4" thickBot="1" x14ac:dyDescent="0.35">
      <c r="A83" s="977"/>
      <c r="B83" s="977"/>
      <c r="C83" s="977"/>
      <c r="D83" s="977"/>
      <c r="E83" s="1064"/>
      <c r="F83" s="977"/>
      <c r="G83" s="1466"/>
      <c r="H83" s="1064"/>
      <c r="I83" s="977"/>
      <c r="J83" s="1466"/>
      <c r="K83" s="977"/>
      <c r="O83" s="940"/>
      <c r="P83" s="940"/>
    </row>
    <row r="84" spans="1:18" ht="14.4" thickBot="1" x14ac:dyDescent="0.35">
      <c r="A84" s="1300" t="s">
        <v>44</v>
      </c>
      <c r="B84" s="978" t="s">
        <v>541</v>
      </c>
      <c r="C84" s="978"/>
      <c r="D84" s="978"/>
      <c r="E84" s="978"/>
      <c r="F84" s="999"/>
      <c r="G84" s="978"/>
      <c r="H84" s="1469"/>
      <c r="I84" s="999"/>
      <c r="J84" s="978"/>
      <c r="K84" s="1000"/>
      <c r="M84" s="957" t="str">
        <f>B84</f>
        <v>FOR SERVICES RENDERED AS MENTOR</v>
      </c>
      <c r="O84" s="939" t="str">
        <f>B84</f>
        <v>FOR SERVICES RENDERED AS MENTOR</v>
      </c>
      <c r="P84" s="940"/>
    </row>
    <row r="85" spans="1:18" s="1294" customFormat="1" ht="28.2" customHeight="1" thickBot="1" x14ac:dyDescent="0.35">
      <c r="A85" s="1297" t="s">
        <v>7</v>
      </c>
      <c r="B85" s="1950" t="s">
        <v>185</v>
      </c>
      <c r="C85" s="2017"/>
      <c r="D85" s="1950" t="s">
        <v>180</v>
      </c>
      <c r="E85" s="1951"/>
      <c r="F85" s="1950" t="s">
        <v>542</v>
      </c>
      <c r="G85" s="1951"/>
      <c r="H85" s="46" t="s">
        <v>301</v>
      </c>
      <c r="I85" s="825" t="s">
        <v>171</v>
      </c>
      <c r="J85" s="1993" t="s">
        <v>190</v>
      </c>
      <c r="K85" s="1994"/>
      <c r="L85" s="1480"/>
      <c r="M85" s="1604" t="s">
        <v>447</v>
      </c>
      <c r="N85" s="1296"/>
      <c r="O85" s="264" t="s">
        <v>184</v>
      </c>
      <c r="P85" s="796" t="s">
        <v>174</v>
      </c>
      <c r="Q85" s="1956" t="s">
        <v>172</v>
      </c>
      <c r="R85" s="1957"/>
    </row>
    <row r="86" spans="1:18" ht="14.4" customHeight="1" x14ac:dyDescent="0.3">
      <c r="A86" s="265">
        <v>1</v>
      </c>
      <c r="B86" s="2018"/>
      <c r="C86" s="2019"/>
      <c r="D86" s="2018"/>
      <c r="E86" s="2020"/>
      <c r="F86" s="1952"/>
      <c r="G86" s="1953"/>
      <c r="H86" s="397"/>
      <c r="I86" s="283">
        <f>IF(ISBLANK(B86),0,0+IF(ISBLANK(D86),0,0+IF(ISBLANK(F86),0,0+IF(ISBLANK(H86),0,3))))</f>
        <v>0</v>
      </c>
      <c r="J86" s="2030"/>
      <c r="K86" s="2031"/>
      <c r="L86" s="1482"/>
      <c r="M86" s="1605"/>
      <c r="O86" s="543" t="s">
        <v>388</v>
      </c>
      <c r="P86" s="589">
        <f t="shared" ref="P86:P95" si="25">IF(O86="Acceptable",I86,0)</f>
        <v>0</v>
      </c>
      <c r="Q86" s="1958"/>
      <c r="R86" s="1959"/>
    </row>
    <row r="87" spans="1:18" ht="14.4" customHeight="1" x14ac:dyDescent="0.3">
      <c r="A87" s="266">
        <v>2</v>
      </c>
      <c r="B87" s="1979"/>
      <c r="C87" s="2016"/>
      <c r="D87" s="1979"/>
      <c r="E87" s="1980"/>
      <c r="F87" s="1954"/>
      <c r="G87" s="1955"/>
      <c r="H87" s="256"/>
      <c r="I87" s="283">
        <f t="shared" ref="I87:I95" si="26">IF(ISBLANK(B87),0,0+IF(ISBLANK(D87),0,0+IF(ISBLANK(F87),0,0+IF(ISBLANK(H87),0,3))))</f>
        <v>0</v>
      </c>
      <c r="J87" s="1962"/>
      <c r="K87" s="1963"/>
      <c r="L87" s="1482"/>
      <c r="M87" s="1599"/>
      <c r="O87" s="545" t="s">
        <v>388</v>
      </c>
      <c r="P87" s="590">
        <f t="shared" si="25"/>
        <v>0</v>
      </c>
      <c r="Q87" s="1960"/>
      <c r="R87" s="1961"/>
    </row>
    <row r="88" spans="1:18" ht="14.4" customHeight="1" x14ac:dyDescent="0.3">
      <c r="A88" s="266">
        <v>3</v>
      </c>
      <c r="B88" s="1979"/>
      <c r="C88" s="2016"/>
      <c r="D88" s="1979"/>
      <c r="E88" s="1980"/>
      <c r="F88" s="1954"/>
      <c r="G88" s="1955"/>
      <c r="H88" s="256"/>
      <c r="I88" s="283">
        <f t="shared" si="26"/>
        <v>0</v>
      </c>
      <c r="J88" s="1962"/>
      <c r="K88" s="1963"/>
      <c r="L88" s="1482"/>
      <c r="M88" s="1599"/>
      <c r="O88" s="545" t="s">
        <v>388</v>
      </c>
      <c r="P88" s="590">
        <f t="shared" si="25"/>
        <v>0</v>
      </c>
      <c r="Q88" s="1960"/>
      <c r="R88" s="1961"/>
    </row>
    <row r="89" spans="1:18" ht="14.4" customHeight="1" x14ac:dyDescent="0.3">
      <c r="A89" s="266">
        <v>4</v>
      </c>
      <c r="B89" s="1979"/>
      <c r="C89" s="2016"/>
      <c r="D89" s="1979"/>
      <c r="E89" s="1980"/>
      <c r="F89" s="1954"/>
      <c r="G89" s="1955"/>
      <c r="H89" s="256"/>
      <c r="I89" s="283">
        <f t="shared" si="26"/>
        <v>0</v>
      </c>
      <c r="J89" s="1962"/>
      <c r="K89" s="1963"/>
      <c r="L89" s="1482"/>
      <c r="M89" s="1599"/>
      <c r="O89" s="545" t="s">
        <v>388</v>
      </c>
      <c r="P89" s="590">
        <f t="shared" si="25"/>
        <v>0</v>
      </c>
      <c r="Q89" s="1960"/>
      <c r="R89" s="1961"/>
    </row>
    <row r="90" spans="1:18" ht="14.4" customHeight="1" x14ac:dyDescent="0.3">
      <c r="A90" s="266">
        <v>5</v>
      </c>
      <c r="B90" s="1979"/>
      <c r="C90" s="2016"/>
      <c r="D90" s="1979"/>
      <c r="E90" s="1980"/>
      <c r="F90" s="1954"/>
      <c r="G90" s="1955"/>
      <c r="H90" s="256"/>
      <c r="I90" s="283">
        <f>IF(ISBLANK(B90),0,0+IF(ISBLANK(D90),0,0+IF(ISBLANK(F90),0,0+IF(ISBLANK(H90),0,3))))</f>
        <v>0</v>
      </c>
      <c r="J90" s="1962"/>
      <c r="K90" s="1963"/>
      <c r="L90" s="1482"/>
      <c r="M90" s="1599"/>
      <c r="O90" s="545" t="s">
        <v>388</v>
      </c>
      <c r="P90" s="590">
        <f t="shared" si="25"/>
        <v>0</v>
      </c>
      <c r="Q90" s="1960"/>
      <c r="R90" s="1961"/>
    </row>
    <row r="91" spans="1:18" x14ac:dyDescent="0.3">
      <c r="A91" s="266">
        <v>6</v>
      </c>
      <c r="B91" s="1979"/>
      <c r="C91" s="2016"/>
      <c r="D91" s="1979"/>
      <c r="E91" s="1980"/>
      <c r="F91" s="1954"/>
      <c r="G91" s="1955"/>
      <c r="H91" s="256"/>
      <c r="I91" s="283">
        <f t="shared" si="26"/>
        <v>0</v>
      </c>
      <c r="J91" s="1962"/>
      <c r="K91" s="1963"/>
      <c r="L91" s="1482"/>
      <c r="M91" s="1599"/>
      <c r="O91" s="545" t="s">
        <v>388</v>
      </c>
      <c r="P91" s="590">
        <f t="shared" si="25"/>
        <v>0</v>
      </c>
      <c r="Q91" s="1960"/>
      <c r="R91" s="1961"/>
    </row>
    <row r="92" spans="1:18" x14ac:dyDescent="0.3">
      <c r="A92" s="266">
        <v>7</v>
      </c>
      <c r="B92" s="1979"/>
      <c r="C92" s="2016"/>
      <c r="D92" s="1979"/>
      <c r="E92" s="1980"/>
      <c r="F92" s="1954"/>
      <c r="G92" s="1955"/>
      <c r="H92" s="256"/>
      <c r="I92" s="283">
        <f t="shared" ref="I92" si="27">IF(ISBLANK(B92),0,0+IF(ISBLANK(D92),0,0+IF(ISBLANK(F92),0,0+IF(ISBLANK(H92),0,3))))</f>
        <v>0</v>
      </c>
      <c r="J92" s="1962"/>
      <c r="K92" s="1963"/>
      <c r="L92" s="1482"/>
      <c r="M92" s="1599"/>
      <c r="O92" s="545" t="s">
        <v>388</v>
      </c>
      <c r="P92" s="590">
        <f t="shared" ref="P92" si="28">IF(O92="Acceptable",I92,0)</f>
        <v>0</v>
      </c>
      <c r="Q92" s="1960"/>
      <c r="R92" s="1961"/>
    </row>
    <row r="93" spans="1:18" x14ac:dyDescent="0.3">
      <c r="A93" s="266">
        <v>8</v>
      </c>
      <c r="B93" s="1979"/>
      <c r="C93" s="2016"/>
      <c r="D93" s="1979"/>
      <c r="E93" s="1980"/>
      <c r="F93" s="1954"/>
      <c r="G93" s="1955"/>
      <c r="H93" s="256"/>
      <c r="I93" s="283">
        <f t="shared" si="26"/>
        <v>0</v>
      </c>
      <c r="J93" s="1962"/>
      <c r="K93" s="1963"/>
      <c r="L93" s="1482"/>
      <c r="M93" s="1599"/>
      <c r="O93" s="545" t="s">
        <v>388</v>
      </c>
      <c r="P93" s="590">
        <f t="shared" si="25"/>
        <v>0</v>
      </c>
      <c r="Q93" s="1960"/>
      <c r="R93" s="1961"/>
    </row>
    <row r="94" spans="1:18" x14ac:dyDescent="0.3">
      <c r="A94" s="266">
        <v>9</v>
      </c>
      <c r="B94" s="1979"/>
      <c r="C94" s="2016"/>
      <c r="D94" s="1979"/>
      <c r="E94" s="1980"/>
      <c r="F94" s="1954"/>
      <c r="G94" s="1955"/>
      <c r="H94" s="256"/>
      <c r="I94" s="283">
        <f t="shared" si="26"/>
        <v>0</v>
      </c>
      <c r="J94" s="1962"/>
      <c r="K94" s="1963"/>
      <c r="L94" s="1482"/>
      <c r="M94" s="1599"/>
      <c r="O94" s="545" t="s">
        <v>388</v>
      </c>
      <c r="P94" s="590">
        <f t="shared" si="25"/>
        <v>0</v>
      </c>
      <c r="Q94" s="1960"/>
      <c r="R94" s="1961"/>
    </row>
    <row r="95" spans="1:18" ht="14.4" thickBot="1" x14ac:dyDescent="0.35">
      <c r="A95" s="266">
        <v>10</v>
      </c>
      <c r="B95" s="2044"/>
      <c r="C95" s="2046"/>
      <c r="D95" s="2044"/>
      <c r="E95" s="2045"/>
      <c r="F95" s="2047"/>
      <c r="G95" s="2048"/>
      <c r="H95" s="1406"/>
      <c r="I95" s="283">
        <f t="shared" si="26"/>
        <v>0</v>
      </c>
      <c r="J95" s="2032"/>
      <c r="K95" s="2033"/>
      <c r="L95" s="1482"/>
      <c r="M95" s="1600"/>
      <c r="O95" s="551" t="s">
        <v>388</v>
      </c>
      <c r="P95" s="591">
        <f t="shared" si="25"/>
        <v>0</v>
      </c>
      <c r="Q95" s="1948"/>
      <c r="R95" s="1949"/>
    </row>
    <row r="96" spans="1:18" ht="13.8" customHeight="1" thickBot="1" x14ac:dyDescent="0.35">
      <c r="A96" s="963"/>
      <c r="B96" s="1304"/>
      <c r="C96" s="969"/>
      <c r="D96" s="1997"/>
      <c r="E96" s="2014"/>
      <c r="F96" s="2042"/>
      <c r="G96" s="2043"/>
      <c r="H96" s="277" t="s">
        <v>14</v>
      </c>
      <c r="I96" s="967">
        <f>SUM(I86:I95)</f>
        <v>0</v>
      </c>
      <c r="J96" s="2037"/>
      <c r="K96" s="2038"/>
      <c r="L96" s="541"/>
      <c r="M96" s="541"/>
      <c r="O96" s="539"/>
      <c r="P96" s="593">
        <f>SUM(P86:P95)</f>
        <v>0</v>
      </c>
      <c r="Q96" s="2040"/>
      <c r="R96" s="2041"/>
    </row>
    <row r="97" spans="1:17" x14ac:dyDescent="0.3">
      <c r="A97" s="949"/>
      <c r="B97" s="946"/>
      <c r="C97" s="946"/>
      <c r="D97" s="946"/>
      <c r="E97" s="946"/>
      <c r="F97" s="946"/>
      <c r="G97" s="946"/>
      <c r="H97" s="950"/>
      <c r="I97" s="949"/>
      <c r="J97" s="950"/>
    </row>
    <row r="98" spans="1:17" s="1002" customFormat="1" x14ac:dyDescent="0.3">
      <c r="B98" s="1001" t="s">
        <v>2</v>
      </c>
      <c r="E98" s="1003"/>
      <c r="F98" s="731" t="s">
        <v>178</v>
      </c>
      <c r="G98" s="1004"/>
      <c r="H98" s="1004"/>
      <c r="I98" s="1005"/>
      <c r="J98" s="1005"/>
      <c r="K98" s="1003"/>
      <c r="L98" s="1003"/>
      <c r="M98" s="1003"/>
      <c r="N98" s="1003"/>
      <c r="O98" s="1006" t="s">
        <v>181</v>
      </c>
      <c r="P98" s="1007"/>
    </row>
    <row r="99" spans="1:17" s="1002" customFormat="1" x14ac:dyDescent="0.3">
      <c r="B99" s="1008"/>
      <c r="E99" s="744"/>
      <c r="G99" s="1009"/>
      <c r="H99" s="1470"/>
      <c r="I99" s="1009"/>
      <c r="J99" s="1010"/>
      <c r="K99" s="744"/>
      <c r="L99" s="1003"/>
      <c r="M99" s="1003"/>
      <c r="N99" s="1003"/>
      <c r="O99" s="1011"/>
      <c r="P99" s="1007"/>
    </row>
    <row r="100" spans="1:17" s="1002" customFormat="1" x14ac:dyDescent="0.3">
      <c r="B100" s="1007"/>
      <c r="E100" s="744"/>
      <c r="G100" s="744"/>
      <c r="H100" s="1471"/>
      <c r="I100" s="744"/>
      <c r="J100" s="1012"/>
      <c r="K100" s="744"/>
      <c r="L100" s="1003"/>
      <c r="M100" s="1003"/>
      <c r="N100" s="1003"/>
      <c r="O100" s="1011"/>
      <c r="P100" s="1007"/>
    </row>
    <row r="101" spans="1:17" s="1002" customFormat="1" x14ac:dyDescent="0.3">
      <c r="B101" s="1013" t="s">
        <v>274</v>
      </c>
      <c r="E101" s="744"/>
      <c r="F101" s="736" t="s">
        <v>276</v>
      </c>
      <c r="G101" s="744"/>
      <c r="H101" s="1471"/>
      <c r="I101" s="744"/>
      <c r="J101" s="1012"/>
      <c r="K101" s="744"/>
      <c r="L101" s="1003"/>
      <c r="M101" s="1003"/>
      <c r="N101" s="1003"/>
      <c r="O101" s="736" t="s">
        <v>277</v>
      </c>
      <c r="P101" s="1007"/>
    </row>
    <row r="102" spans="1:17" s="1002" customFormat="1" x14ac:dyDescent="0.3">
      <c r="B102" s="1013" t="s">
        <v>3</v>
      </c>
      <c r="E102" s="744"/>
      <c r="F102" s="1014" t="s">
        <v>3</v>
      </c>
      <c r="G102" s="744"/>
      <c r="H102" s="1471"/>
      <c r="I102" s="744"/>
      <c r="J102" s="1015"/>
      <c r="K102" s="744"/>
      <c r="L102" s="1003"/>
      <c r="M102" s="1003"/>
      <c r="N102" s="1003"/>
      <c r="O102" s="1014" t="s">
        <v>3</v>
      </c>
      <c r="P102" s="1007"/>
    </row>
    <row r="103" spans="1:17" x14ac:dyDescent="0.3">
      <c r="B103" s="727"/>
      <c r="C103" s="1016"/>
      <c r="D103" s="1017"/>
      <c r="E103" s="682"/>
      <c r="F103" s="682"/>
      <c r="G103" s="682"/>
      <c r="H103" s="727"/>
      <c r="I103" s="682"/>
      <c r="J103" s="1017"/>
      <c r="K103" s="682"/>
      <c r="L103" s="684"/>
      <c r="M103" s="684"/>
      <c r="N103" s="684"/>
      <c r="O103" s="692"/>
    </row>
    <row r="104" spans="1:17" x14ac:dyDescent="0.3">
      <c r="B104" s="727"/>
      <c r="C104" s="1016"/>
      <c r="D104" s="1016"/>
      <c r="E104" s="727"/>
      <c r="F104" s="682"/>
      <c r="G104" s="727"/>
      <c r="H104" s="727"/>
      <c r="I104" s="727"/>
      <c r="J104" s="1016"/>
      <c r="K104" s="682"/>
      <c r="L104" s="684"/>
      <c r="M104" s="684"/>
      <c r="N104" s="684"/>
      <c r="O104" s="692"/>
    </row>
    <row r="105" spans="1:17" x14ac:dyDescent="0.3">
      <c r="B105" s="727"/>
      <c r="C105" s="727"/>
      <c r="D105" s="682"/>
      <c r="E105" s="682"/>
      <c r="F105" s="736" t="s">
        <v>275</v>
      </c>
      <c r="G105" s="682"/>
      <c r="H105" s="727"/>
      <c r="I105" s="682"/>
      <c r="J105" s="682"/>
      <c r="K105" s="682"/>
      <c r="L105" s="684"/>
      <c r="M105" s="684"/>
      <c r="N105" s="684"/>
      <c r="O105" s="736" t="s">
        <v>314</v>
      </c>
    </row>
    <row r="106" spans="1:17" x14ac:dyDescent="0.3">
      <c r="B106" s="727"/>
      <c r="C106" s="727"/>
      <c r="D106" s="682"/>
      <c r="E106" s="682"/>
      <c r="F106" s="1014" t="s">
        <v>3</v>
      </c>
      <c r="G106" s="682"/>
      <c r="H106" s="727"/>
      <c r="I106" s="682"/>
      <c r="J106" s="682"/>
      <c r="K106" s="682"/>
      <c r="L106" s="684"/>
      <c r="M106" s="684"/>
      <c r="N106" s="684"/>
      <c r="O106" s="1014" t="s">
        <v>3</v>
      </c>
    </row>
    <row r="107" spans="1:17" x14ac:dyDescent="0.3">
      <c r="I107" s="948"/>
    </row>
    <row r="108" spans="1:17" x14ac:dyDescent="0.3">
      <c r="I108" s="948"/>
    </row>
    <row r="109" spans="1:17" x14ac:dyDescent="0.3">
      <c r="I109" s="948"/>
    </row>
    <row r="110" spans="1:17" x14ac:dyDescent="0.3">
      <c r="I110" s="948"/>
    </row>
    <row r="111" spans="1:17" x14ac:dyDescent="0.3">
      <c r="I111" s="948"/>
      <c r="K111" s="1018"/>
      <c r="L111" s="1484"/>
      <c r="M111" s="1484"/>
      <c r="N111" s="1018"/>
      <c r="O111" s="1019"/>
      <c r="P111" s="1020"/>
      <c r="Q111" s="1021"/>
    </row>
    <row r="112" spans="1:17" x14ac:dyDescent="0.3">
      <c r="I112" s="948"/>
    </row>
    <row r="113" spans="7:14" x14ac:dyDescent="0.3">
      <c r="G113" s="1021"/>
      <c r="I113" s="1021"/>
      <c r="K113" s="1018"/>
      <c r="L113" s="1484"/>
      <c r="M113" s="1484"/>
      <c r="N113" s="1018"/>
    </row>
    <row r="114" spans="7:14" x14ac:dyDescent="0.3">
      <c r="G114" s="1021"/>
      <c r="I114" s="1021"/>
      <c r="K114" s="1018"/>
      <c r="L114" s="1484"/>
      <c r="M114" s="1484"/>
      <c r="N114" s="1018"/>
    </row>
    <row r="115" spans="7:14" x14ac:dyDescent="0.3">
      <c r="G115" s="1021"/>
      <c r="I115" s="1021"/>
      <c r="K115" s="1018"/>
      <c r="L115" s="1484"/>
      <c r="M115" s="1484"/>
      <c r="N115" s="1018"/>
    </row>
    <row r="116" spans="7:14" x14ac:dyDescent="0.3">
      <c r="G116" s="1021"/>
      <c r="I116" s="1021"/>
      <c r="K116" s="1018"/>
      <c r="L116" s="1484"/>
      <c r="M116" s="1484"/>
      <c r="N116" s="1018"/>
    </row>
    <row r="117" spans="7:14" x14ac:dyDescent="0.3">
      <c r="G117" s="1021"/>
      <c r="I117" s="1021"/>
      <c r="K117" s="1018"/>
      <c r="L117" s="1484"/>
      <c r="M117" s="1484"/>
      <c r="N117" s="1018"/>
    </row>
    <row r="118" spans="7:14" x14ac:dyDescent="0.3">
      <c r="G118" s="1021"/>
      <c r="I118" s="1022"/>
      <c r="K118" s="1023"/>
      <c r="L118" s="1485"/>
      <c r="M118" s="1485"/>
      <c r="N118" s="1023"/>
    </row>
    <row r="119" spans="7:14" x14ac:dyDescent="0.3">
      <c r="I119" s="948"/>
    </row>
    <row r="120" spans="7:14" x14ac:dyDescent="0.3">
      <c r="I120" s="948"/>
    </row>
    <row r="121" spans="7:14" x14ac:dyDescent="0.3">
      <c r="I121" s="948"/>
    </row>
    <row r="122" spans="7:14" x14ac:dyDescent="0.3">
      <c r="I122" s="948"/>
    </row>
    <row r="123" spans="7:14" x14ac:dyDescent="0.3">
      <c r="I123" s="948"/>
    </row>
    <row r="124" spans="7:14" x14ac:dyDescent="0.3">
      <c r="I124" s="948"/>
    </row>
    <row r="125" spans="7:14" x14ac:dyDescent="0.3">
      <c r="I125" s="948"/>
    </row>
    <row r="126" spans="7:14" x14ac:dyDescent="0.3">
      <c r="I126" s="948"/>
    </row>
    <row r="127" spans="7:14" x14ac:dyDescent="0.3">
      <c r="I127" s="948"/>
    </row>
    <row r="128" spans="7:14" x14ac:dyDescent="0.3">
      <c r="I128" s="948"/>
    </row>
    <row r="129" spans="9:9" x14ac:dyDescent="0.3">
      <c r="I129" s="948"/>
    </row>
    <row r="130" spans="9:9" x14ac:dyDescent="0.3">
      <c r="I130" s="948"/>
    </row>
    <row r="131" spans="9:9" x14ac:dyDescent="0.3">
      <c r="I131" s="948"/>
    </row>
    <row r="132" spans="9:9" x14ac:dyDescent="0.3">
      <c r="I132" s="948"/>
    </row>
    <row r="133" spans="9:9" x14ac:dyDescent="0.3">
      <c r="I133" s="948"/>
    </row>
    <row r="134" spans="9:9" x14ac:dyDescent="0.3">
      <c r="I134" s="948"/>
    </row>
    <row r="135" spans="9:9" x14ac:dyDescent="0.3">
      <c r="I135" s="948"/>
    </row>
    <row r="136" spans="9:9" x14ac:dyDescent="0.3">
      <c r="I136" s="948"/>
    </row>
    <row r="137" spans="9:9" x14ac:dyDescent="0.3">
      <c r="I137" s="948"/>
    </row>
    <row r="138" spans="9:9" x14ac:dyDescent="0.3">
      <c r="I138" s="948"/>
    </row>
    <row r="139" spans="9:9" x14ac:dyDescent="0.3">
      <c r="I139" s="948"/>
    </row>
    <row r="140" spans="9:9" x14ac:dyDescent="0.3">
      <c r="I140" s="948"/>
    </row>
    <row r="141" spans="9:9" x14ac:dyDescent="0.3">
      <c r="I141" s="948"/>
    </row>
    <row r="142" spans="9:9" x14ac:dyDescent="0.3">
      <c r="I142" s="948"/>
    </row>
    <row r="143" spans="9:9" x14ac:dyDescent="0.3">
      <c r="I143" s="948"/>
    </row>
    <row r="144" spans="9:9" x14ac:dyDescent="0.3">
      <c r="I144" s="948"/>
    </row>
    <row r="145" spans="9:9" x14ac:dyDescent="0.3">
      <c r="I145" s="948"/>
    </row>
    <row r="146" spans="9:9" x14ac:dyDescent="0.3">
      <c r="I146" s="948"/>
    </row>
    <row r="147" spans="9:9" x14ac:dyDescent="0.3">
      <c r="I147" s="948"/>
    </row>
    <row r="148" spans="9:9" x14ac:dyDescent="0.3">
      <c r="I148" s="948"/>
    </row>
    <row r="149" spans="9:9" x14ac:dyDescent="0.3">
      <c r="I149" s="948"/>
    </row>
    <row r="150" spans="9:9" x14ac:dyDescent="0.3">
      <c r="I150" s="948"/>
    </row>
    <row r="151" spans="9:9" x14ac:dyDescent="0.3">
      <c r="I151" s="948"/>
    </row>
    <row r="152" spans="9:9" x14ac:dyDescent="0.3">
      <c r="I152" s="948"/>
    </row>
    <row r="153" spans="9:9" x14ac:dyDescent="0.3">
      <c r="I153" s="948"/>
    </row>
    <row r="154" spans="9:9" x14ac:dyDescent="0.3">
      <c r="I154" s="948"/>
    </row>
    <row r="155" spans="9:9" x14ac:dyDescent="0.3">
      <c r="I155" s="948"/>
    </row>
    <row r="156" spans="9:9" x14ac:dyDescent="0.3">
      <c r="I156" s="948"/>
    </row>
    <row r="157" spans="9:9" x14ac:dyDescent="0.3">
      <c r="I157" s="948"/>
    </row>
    <row r="158" spans="9:9" x14ac:dyDescent="0.3">
      <c r="I158" s="948"/>
    </row>
    <row r="159" spans="9:9" x14ac:dyDescent="0.3">
      <c r="I159" s="948"/>
    </row>
    <row r="160" spans="9:9" x14ac:dyDescent="0.3">
      <c r="I160" s="948"/>
    </row>
    <row r="161" spans="9:9" x14ac:dyDescent="0.3">
      <c r="I161" s="948"/>
    </row>
    <row r="162" spans="9:9" x14ac:dyDescent="0.3">
      <c r="I162" s="948"/>
    </row>
    <row r="163" spans="9:9" x14ac:dyDescent="0.3">
      <c r="I163" s="948"/>
    </row>
    <row r="164" spans="9:9" x14ac:dyDescent="0.3">
      <c r="I164" s="948"/>
    </row>
    <row r="165" spans="9:9" x14ac:dyDescent="0.3">
      <c r="I165" s="948"/>
    </row>
    <row r="166" spans="9:9" x14ac:dyDescent="0.3">
      <c r="I166" s="948"/>
    </row>
    <row r="167" spans="9:9" x14ac:dyDescent="0.3">
      <c r="I167" s="948"/>
    </row>
    <row r="168" spans="9:9" x14ac:dyDescent="0.3">
      <c r="I168" s="948"/>
    </row>
    <row r="169" spans="9:9" x14ac:dyDescent="0.3">
      <c r="I169" s="948"/>
    </row>
    <row r="170" spans="9:9" x14ac:dyDescent="0.3">
      <c r="I170" s="948"/>
    </row>
    <row r="171" spans="9:9" x14ac:dyDescent="0.3">
      <c r="I171" s="948"/>
    </row>
    <row r="172" spans="9:9" x14ac:dyDescent="0.3">
      <c r="I172" s="948"/>
    </row>
    <row r="173" spans="9:9" x14ac:dyDescent="0.3">
      <c r="I173" s="948"/>
    </row>
    <row r="174" spans="9:9" x14ac:dyDescent="0.3">
      <c r="I174" s="948"/>
    </row>
    <row r="175" spans="9:9" x14ac:dyDescent="0.3">
      <c r="I175" s="948"/>
    </row>
    <row r="176" spans="9:9" x14ac:dyDescent="0.3">
      <c r="I176" s="948"/>
    </row>
    <row r="177" spans="9:9" x14ac:dyDescent="0.3">
      <c r="I177" s="948"/>
    </row>
    <row r="178" spans="9:9" x14ac:dyDescent="0.3">
      <c r="I178" s="948"/>
    </row>
    <row r="179" spans="9:9" x14ac:dyDescent="0.3">
      <c r="I179" s="948"/>
    </row>
    <row r="180" spans="9:9" x14ac:dyDescent="0.3">
      <c r="I180" s="948"/>
    </row>
    <row r="181" spans="9:9" x14ac:dyDescent="0.3">
      <c r="I181" s="948"/>
    </row>
    <row r="182" spans="9:9" x14ac:dyDescent="0.3">
      <c r="I182" s="948"/>
    </row>
    <row r="183" spans="9:9" x14ac:dyDescent="0.3">
      <c r="I183" s="948"/>
    </row>
    <row r="184" spans="9:9" x14ac:dyDescent="0.3">
      <c r="I184" s="948"/>
    </row>
    <row r="185" spans="9:9" x14ac:dyDescent="0.3">
      <c r="I185" s="948"/>
    </row>
    <row r="186" spans="9:9" x14ac:dyDescent="0.3">
      <c r="I186" s="948"/>
    </row>
    <row r="187" spans="9:9" x14ac:dyDescent="0.3">
      <c r="I187" s="948"/>
    </row>
    <row r="188" spans="9:9" x14ac:dyDescent="0.3">
      <c r="I188" s="948"/>
    </row>
    <row r="189" spans="9:9" x14ac:dyDescent="0.3">
      <c r="I189" s="948"/>
    </row>
    <row r="190" spans="9:9" x14ac:dyDescent="0.3">
      <c r="I190" s="948"/>
    </row>
    <row r="191" spans="9:9" x14ac:dyDescent="0.3">
      <c r="I191" s="948"/>
    </row>
    <row r="192" spans="9:9" x14ac:dyDescent="0.3">
      <c r="I192" s="948"/>
    </row>
    <row r="193" spans="9:9" x14ac:dyDescent="0.3">
      <c r="I193" s="948"/>
    </row>
    <row r="194" spans="9:9" x14ac:dyDescent="0.3">
      <c r="I194" s="948"/>
    </row>
    <row r="195" spans="9:9" x14ac:dyDescent="0.3">
      <c r="I195" s="948"/>
    </row>
    <row r="196" spans="9:9" x14ac:dyDescent="0.3">
      <c r="I196" s="948"/>
    </row>
    <row r="197" spans="9:9" x14ac:dyDescent="0.3">
      <c r="I197" s="948"/>
    </row>
    <row r="198" spans="9:9" x14ac:dyDescent="0.3">
      <c r="I198" s="948"/>
    </row>
    <row r="199" spans="9:9" x14ac:dyDescent="0.3">
      <c r="I199" s="948"/>
    </row>
    <row r="200" spans="9:9" x14ac:dyDescent="0.3">
      <c r="I200" s="948"/>
    </row>
    <row r="201" spans="9:9" x14ac:dyDescent="0.3">
      <c r="I201" s="948"/>
    </row>
    <row r="202" spans="9:9" x14ac:dyDescent="0.3">
      <c r="I202" s="948"/>
    </row>
    <row r="203" spans="9:9" x14ac:dyDescent="0.3">
      <c r="I203" s="948"/>
    </row>
    <row r="204" spans="9:9" x14ac:dyDescent="0.3">
      <c r="I204" s="948"/>
    </row>
    <row r="205" spans="9:9" x14ac:dyDescent="0.3">
      <c r="I205" s="948"/>
    </row>
    <row r="206" spans="9:9" x14ac:dyDescent="0.3">
      <c r="I206" s="948"/>
    </row>
    <row r="207" spans="9:9" x14ac:dyDescent="0.3">
      <c r="I207" s="948"/>
    </row>
    <row r="208" spans="9:9" x14ac:dyDescent="0.3">
      <c r="I208" s="948"/>
    </row>
    <row r="209" spans="9:9" x14ac:dyDescent="0.3">
      <c r="I209" s="948"/>
    </row>
    <row r="210" spans="9:9" x14ac:dyDescent="0.3">
      <c r="I210" s="948"/>
    </row>
    <row r="211" spans="9:9" x14ac:dyDescent="0.3">
      <c r="I211" s="948"/>
    </row>
    <row r="212" spans="9:9" x14ac:dyDescent="0.3">
      <c r="I212" s="948"/>
    </row>
    <row r="213" spans="9:9" x14ac:dyDescent="0.3">
      <c r="I213" s="948"/>
    </row>
    <row r="214" spans="9:9" x14ac:dyDescent="0.3">
      <c r="I214" s="948"/>
    </row>
    <row r="215" spans="9:9" x14ac:dyDescent="0.3">
      <c r="I215" s="948"/>
    </row>
    <row r="216" spans="9:9" x14ac:dyDescent="0.3">
      <c r="I216" s="948"/>
    </row>
    <row r="217" spans="9:9" x14ac:dyDescent="0.3">
      <c r="I217" s="948"/>
    </row>
    <row r="218" spans="9:9" x14ac:dyDescent="0.3">
      <c r="I218" s="948"/>
    </row>
    <row r="219" spans="9:9" x14ac:dyDescent="0.3">
      <c r="I219" s="948"/>
    </row>
    <row r="220" spans="9:9" x14ac:dyDescent="0.3">
      <c r="I220" s="948"/>
    </row>
    <row r="221" spans="9:9" x14ac:dyDescent="0.3">
      <c r="I221" s="948"/>
    </row>
    <row r="222" spans="9:9" x14ac:dyDescent="0.3">
      <c r="I222" s="948"/>
    </row>
    <row r="223" spans="9:9" x14ac:dyDescent="0.3">
      <c r="I223" s="948"/>
    </row>
    <row r="224" spans="9:9" x14ac:dyDescent="0.3">
      <c r="I224" s="948"/>
    </row>
    <row r="225" spans="9:9" x14ac:dyDescent="0.3">
      <c r="I225" s="948"/>
    </row>
    <row r="226" spans="9:9" x14ac:dyDescent="0.3">
      <c r="I226" s="948"/>
    </row>
    <row r="227" spans="9:9" x14ac:dyDescent="0.3">
      <c r="I227" s="948"/>
    </row>
    <row r="228" spans="9:9" x14ac:dyDescent="0.3">
      <c r="I228" s="948"/>
    </row>
    <row r="229" spans="9:9" x14ac:dyDescent="0.3">
      <c r="I229" s="948"/>
    </row>
    <row r="230" spans="9:9" x14ac:dyDescent="0.3">
      <c r="I230" s="948"/>
    </row>
    <row r="231" spans="9:9" x14ac:dyDescent="0.3">
      <c r="I231" s="948"/>
    </row>
    <row r="232" spans="9:9" x14ac:dyDescent="0.3">
      <c r="I232" s="948"/>
    </row>
    <row r="233" spans="9:9" x14ac:dyDescent="0.3">
      <c r="I233" s="948"/>
    </row>
    <row r="234" spans="9:9" x14ac:dyDescent="0.3">
      <c r="I234" s="948"/>
    </row>
    <row r="235" spans="9:9" x14ac:dyDescent="0.3">
      <c r="I235" s="948"/>
    </row>
    <row r="236" spans="9:9" x14ac:dyDescent="0.3">
      <c r="I236" s="948"/>
    </row>
    <row r="237" spans="9:9" x14ac:dyDescent="0.3">
      <c r="I237" s="948"/>
    </row>
    <row r="238" spans="9:9" x14ac:dyDescent="0.3">
      <c r="I238" s="948"/>
    </row>
    <row r="239" spans="9:9" x14ac:dyDescent="0.3">
      <c r="I239" s="948"/>
    </row>
    <row r="240" spans="9:9" x14ac:dyDescent="0.3">
      <c r="I240" s="948"/>
    </row>
    <row r="241" spans="9:9" x14ac:dyDescent="0.3">
      <c r="I241" s="948"/>
    </row>
    <row r="242" spans="9:9" x14ac:dyDescent="0.3">
      <c r="I242" s="948"/>
    </row>
    <row r="243" spans="9:9" x14ac:dyDescent="0.3">
      <c r="I243" s="948"/>
    </row>
    <row r="244" spans="9:9" x14ac:dyDescent="0.3">
      <c r="I244" s="948"/>
    </row>
    <row r="245" spans="9:9" x14ac:dyDescent="0.3">
      <c r="I245" s="948"/>
    </row>
    <row r="246" spans="9:9" x14ac:dyDescent="0.3">
      <c r="I246" s="948"/>
    </row>
    <row r="247" spans="9:9" x14ac:dyDescent="0.3">
      <c r="I247" s="948"/>
    </row>
    <row r="248" spans="9:9" x14ac:dyDescent="0.3">
      <c r="I248" s="948"/>
    </row>
    <row r="249" spans="9:9" x14ac:dyDescent="0.3">
      <c r="I249" s="948"/>
    </row>
    <row r="250" spans="9:9" x14ac:dyDescent="0.3">
      <c r="I250" s="948"/>
    </row>
    <row r="251" spans="9:9" x14ac:dyDescent="0.3">
      <c r="I251" s="948"/>
    </row>
    <row r="252" spans="9:9" x14ac:dyDescent="0.3">
      <c r="I252" s="948"/>
    </row>
    <row r="253" spans="9:9" x14ac:dyDescent="0.3">
      <c r="I253" s="948"/>
    </row>
    <row r="254" spans="9:9" x14ac:dyDescent="0.3">
      <c r="I254" s="948"/>
    </row>
    <row r="255" spans="9:9" x14ac:dyDescent="0.3">
      <c r="I255" s="948"/>
    </row>
    <row r="256" spans="9:9" x14ac:dyDescent="0.3">
      <c r="I256" s="948"/>
    </row>
    <row r="257" spans="9:9" x14ac:dyDescent="0.3">
      <c r="I257" s="948"/>
    </row>
    <row r="258" spans="9:9" x14ac:dyDescent="0.3">
      <c r="I258" s="948"/>
    </row>
    <row r="259" spans="9:9" x14ac:dyDescent="0.3">
      <c r="I259" s="948"/>
    </row>
    <row r="260" spans="9:9" x14ac:dyDescent="0.3">
      <c r="I260" s="948"/>
    </row>
    <row r="261" spans="9:9" x14ac:dyDescent="0.3">
      <c r="I261" s="948"/>
    </row>
    <row r="262" spans="9:9" x14ac:dyDescent="0.3">
      <c r="I262" s="948"/>
    </row>
    <row r="263" spans="9:9" x14ac:dyDescent="0.3">
      <c r="I263" s="948"/>
    </row>
    <row r="264" spans="9:9" x14ac:dyDescent="0.3">
      <c r="I264" s="948"/>
    </row>
    <row r="265" spans="9:9" x14ac:dyDescent="0.3">
      <c r="I265" s="948"/>
    </row>
    <row r="266" spans="9:9" x14ac:dyDescent="0.3">
      <c r="I266" s="948"/>
    </row>
    <row r="267" spans="9:9" x14ac:dyDescent="0.3">
      <c r="I267" s="948"/>
    </row>
    <row r="268" spans="9:9" x14ac:dyDescent="0.3">
      <c r="I268" s="948"/>
    </row>
    <row r="269" spans="9:9" x14ac:dyDescent="0.3">
      <c r="I269" s="948"/>
    </row>
    <row r="270" spans="9:9" x14ac:dyDescent="0.3">
      <c r="I270" s="948"/>
    </row>
    <row r="271" spans="9:9" x14ac:dyDescent="0.3">
      <c r="I271" s="948"/>
    </row>
    <row r="272" spans="9:9" x14ac:dyDescent="0.3">
      <c r="I272" s="948"/>
    </row>
    <row r="273" spans="9:9" x14ac:dyDescent="0.3">
      <c r="I273" s="948"/>
    </row>
    <row r="274" spans="9:9" x14ac:dyDescent="0.3">
      <c r="I274" s="948"/>
    </row>
    <row r="275" spans="9:9" x14ac:dyDescent="0.3">
      <c r="I275" s="948"/>
    </row>
    <row r="276" spans="9:9" x14ac:dyDescent="0.3">
      <c r="I276" s="948"/>
    </row>
    <row r="277" spans="9:9" x14ac:dyDescent="0.3">
      <c r="I277" s="948"/>
    </row>
    <row r="278" spans="9:9" x14ac:dyDescent="0.3">
      <c r="I278" s="948"/>
    </row>
    <row r="279" spans="9:9" x14ac:dyDescent="0.3">
      <c r="I279" s="948"/>
    </row>
    <row r="280" spans="9:9" x14ac:dyDescent="0.3">
      <c r="I280" s="948"/>
    </row>
    <row r="281" spans="9:9" x14ac:dyDescent="0.3">
      <c r="I281" s="948"/>
    </row>
    <row r="282" spans="9:9" x14ac:dyDescent="0.3">
      <c r="I282" s="948"/>
    </row>
    <row r="283" spans="9:9" x14ac:dyDescent="0.3">
      <c r="I283" s="948"/>
    </row>
    <row r="284" spans="9:9" x14ac:dyDescent="0.3">
      <c r="I284" s="948"/>
    </row>
    <row r="285" spans="9:9" x14ac:dyDescent="0.3">
      <c r="I285" s="948"/>
    </row>
    <row r="286" spans="9:9" x14ac:dyDescent="0.3">
      <c r="I286" s="948"/>
    </row>
    <row r="287" spans="9:9" x14ac:dyDescent="0.3">
      <c r="I287" s="948"/>
    </row>
    <row r="288" spans="9:9" x14ac:dyDescent="0.3">
      <c r="I288" s="948"/>
    </row>
    <row r="289" spans="9:9" x14ac:dyDescent="0.3">
      <c r="I289" s="948"/>
    </row>
    <row r="290" spans="9:9" x14ac:dyDescent="0.3">
      <c r="I290" s="948"/>
    </row>
    <row r="291" spans="9:9" x14ac:dyDescent="0.3">
      <c r="I291" s="948"/>
    </row>
    <row r="292" spans="9:9" x14ac:dyDescent="0.3">
      <c r="I292" s="948"/>
    </row>
    <row r="293" spans="9:9" x14ac:dyDescent="0.3">
      <c r="I293" s="948"/>
    </row>
    <row r="294" spans="9:9" x14ac:dyDescent="0.3">
      <c r="I294" s="948"/>
    </row>
    <row r="295" spans="9:9" x14ac:dyDescent="0.3">
      <c r="I295" s="948"/>
    </row>
    <row r="296" spans="9:9" x14ac:dyDescent="0.3">
      <c r="I296" s="948"/>
    </row>
    <row r="297" spans="9:9" x14ac:dyDescent="0.3">
      <c r="I297" s="948"/>
    </row>
    <row r="298" spans="9:9" x14ac:dyDescent="0.3">
      <c r="I298" s="948"/>
    </row>
    <row r="299" spans="9:9" x14ac:dyDescent="0.3">
      <c r="I299" s="948"/>
    </row>
    <row r="300" spans="9:9" x14ac:dyDescent="0.3">
      <c r="I300" s="948"/>
    </row>
    <row r="301" spans="9:9" x14ac:dyDescent="0.3">
      <c r="I301" s="948"/>
    </row>
    <row r="302" spans="9:9" x14ac:dyDescent="0.3">
      <c r="I302" s="948"/>
    </row>
    <row r="303" spans="9:9" x14ac:dyDescent="0.3">
      <c r="I303" s="948"/>
    </row>
    <row r="304" spans="9:9" x14ac:dyDescent="0.3">
      <c r="I304" s="948"/>
    </row>
    <row r="305" spans="9:9" x14ac:dyDescent="0.3">
      <c r="I305" s="948"/>
    </row>
    <row r="306" spans="9:9" x14ac:dyDescent="0.3">
      <c r="I306" s="948"/>
    </row>
    <row r="307" spans="9:9" x14ac:dyDescent="0.3">
      <c r="I307" s="948"/>
    </row>
    <row r="308" spans="9:9" x14ac:dyDescent="0.3">
      <c r="I308" s="948"/>
    </row>
    <row r="309" spans="9:9" x14ac:dyDescent="0.3">
      <c r="I309" s="948"/>
    </row>
    <row r="310" spans="9:9" x14ac:dyDescent="0.3">
      <c r="I310" s="948"/>
    </row>
    <row r="311" spans="9:9" x14ac:dyDescent="0.3">
      <c r="I311" s="948"/>
    </row>
    <row r="312" spans="9:9" x14ac:dyDescent="0.3">
      <c r="I312" s="948"/>
    </row>
    <row r="313" spans="9:9" x14ac:dyDescent="0.3">
      <c r="I313" s="948"/>
    </row>
    <row r="314" spans="9:9" x14ac:dyDescent="0.3">
      <c r="I314" s="948"/>
    </row>
    <row r="315" spans="9:9" x14ac:dyDescent="0.3">
      <c r="I315" s="948"/>
    </row>
    <row r="316" spans="9:9" x14ac:dyDescent="0.3">
      <c r="I316" s="948"/>
    </row>
    <row r="317" spans="9:9" x14ac:dyDescent="0.3">
      <c r="I317" s="948"/>
    </row>
    <row r="318" spans="9:9" x14ac:dyDescent="0.3">
      <c r="I318" s="948"/>
    </row>
    <row r="319" spans="9:9" x14ac:dyDescent="0.3">
      <c r="I319" s="948"/>
    </row>
    <row r="320" spans="9:9" x14ac:dyDescent="0.3">
      <c r="I320" s="948"/>
    </row>
    <row r="321" spans="9:9" x14ac:dyDescent="0.3">
      <c r="I321" s="948"/>
    </row>
    <row r="322" spans="9:9" x14ac:dyDescent="0.3">
      <c r="I322" s="948"/>
    </row>
    <row r="323" spans="9:9" x14ac:dyDescent="0.3">
      <c r="I323" s="948"/>
    </row>
    <row r="324" spans="9:9" x14ac:dyDescent="0.3">
      <c r="I324" s="948"/>
    </row>
    <row r="325" spans="9:9" x14ac:dyDescent="0.3">
      <c r="I325" s="948"/>
    </row>
    <row r="326" spans="9:9" x14ac:dyDescent="0.3">
      <c r="I326" s="948"/>
    </row>
    <row r="327" spans="9:9" x14ac:dyDescent="0.3">
      <c r="I327" s="948"/>
    </row>
    <row r="328" spans="9:9" x14ac:dyDescent="0.3">
      <c r="I328" s="948"/>
    </row>
    <row r="329" spans="9:9" x14ac:dyDescent="0.3">
      <c r="I329" s="948"/>
    </row>
    <row r="330" spans="9:9" x14ac:dyDescent="0.3">
      <c r="I330" s="948"/>
    </row>
    <row r="331" spans="9:9" x14ac:dyDescent="0.3">
      <c r="I331" s="948"/>
    </row>
    <row r="332" spans="9:9" x14ac:dyDescent="0.3">
      <c r="I332" s="948"/>
    </row>
    <row r="333" spans="9:9" x14ac:dyDescent="0.3">
      <c r="I333" s="948"/>
    </row>
    <row r="334" spans="9:9" x14ac:dyDescent="0.3">
      <c r="I334" s="948"/>
    </row>
    <row r="335" spans="9:9" x14ac:dyDescent="0.3">
      <c r="I335" s="948"/>
    </row>
    <row r="336" spans="9:9" x14ac:dyDescent="0.3">
      <c r="I336" s="948"/>
    </row>
    <row r="337" spans="9:9" x14ac:dyDescent="0.3">
      <c r="I337" s="948"/>
    </row>
    <row r="338" spans="9:9" x14ac:dyDescent="0.3">
      <c r="I338" s="948"/>
    </row>
    <row r="339" spans="9:9" x14ac:dyDescent="0.3">
      <c r="I339" s="948"/>
    </row>
    <row r="340" spans="9:9" x14ac:dyDescent="0.3">
      <c r="I340" s="948"/>
    </row>
    <row r="341" spans="9:9" x14ac:dyDescent="0.3">
      <c r="I341" s="948"/>
    </row>
    <row r="342" spans="9:9" x14ac:dyDescent="0.3">
      <c r="I342" s="948"/>
    </row>
    <row r="343" spans="9:9" x14ac:dyDescent="0.3">
      <c r="I343" s="948"/>
    </row>
    <row r="344" spans="9:9" x14ac:dyDescent="0.3">
      <c r="I344" s="948"/>
    </row>
    <row r="345" spans="9:9" x14ac:dyDescent="0.3">
      <c r="I345" s="948"/>
    </row>
    <row r="346" spans="9:9" x14ac:dyDescent="0.3">
      <c r="I346" s="948"/>
    </row>
    <row r="347" spans="9:9" x14ac:dyDescent="0.3">
      <c r="I347" s="948"/>
    </row>
    <row r="348" spans="9:9" x14ac:dyDescent="0.3">
      <c r="I348" s="948"/>
    </row>
    <row r="349" spans="9:9" x14ac:dyDescent="0.3">
      <c r="I349" s="948"/>
    </row>
    <row r="350" spans="9:9" x14ac:dyDescent="0.3">
      <c r="I350" s="948"/>
    </row>
    <row r="351" spans="9:9" x14ac:dyDescent="0.3">
      <c r="I351" s="948"/>
    </row>
    <row r="352" spans="9:9" x14ac:dyDescent="0.3">
      <c r="I352" s="948"/>
    </row>
    <row r="353" spans="9:9" x14ac:dyDescent="0.3">
      <c r="I353" s="948"/>
    </row>
    <row r="354" spans="9:9" x14ac:dyDescent="0.3">
      <c r="I354" s="948"/>
    </row>
    <row r="355" spans="9:9" x14ac:dyDescent="0.3">
      <c r="I355" s="948"/>
    </row>
    <row r="356" spans="9:9" x14ac:dyDescent="0.3">
      <c r="I356" s="948"/>
    </row>
    <row r="357" spans="9:9" x14ac:dyDescent="0.3">
      <c r="I357" s="948"/>
    </row>
    <row r="358" spans="9:9" x14ac:dyDescent="0.3">
      <c r="I358" s="948"/>
    </row>
    <row r="359" spans="9:9" x14ac:dyDescent="0.3">
      <c r="I359" s="948"/>
    </row>
    <row r="360" spans="9:9" x14ac:dyDescent="0.3">
      <c r="I360" s="948"/>
    </row>
    <row r="361" spans="9:9" x14ac:dyDescent="0.3">
      <c r="I361" s="948"/>
    </row>
    <row r="362" spans="9:9" x14ac:dyDescent="0.3">
      <c r="I362" s="948"/>
    </row>
    <row r="363" spans="9:9" x14ac:dyDescent="0.3">
      <c r="I363" s="948"/>
    </row>
    <row r="364" spans="9:9" x14ac:dyDescent="0.3">
      <c r="I364" s="948"/>
    </row>
    <row r="365" spans="9:9" x14ac:dyDescent="0.3">
      <c r="I365" s="948"/>
    </row>
    <row r="366" spans="9:9" x14ac:dyDescent="0.3">
      <c r="I366" s="948"/>
    </row>
    <row r="367" spans="9:9" x14ac:dyDescent="0.3">
      <c r="I367" s="948"/>
    </row>
    <row r="368" spans="9:9" x14ac:dyDescent="0.3">
      <c r="I368" s="948"/>
    </row>
    <row r="369" spans="9:9" x14ac:dyDescent="0.3">
      <c r="I369" s="948"/>
    </row>
    <row r="370" spans="9:9" x14ac:dyDescent="0.3">
      <c r="I370" s="948"/>
    </row>
    <row r="371" spans="9:9" x14ac:dyDescent="0.3">
      <c r="I371" s="948"/>
    </row>
    <row r="372" spans="9:9" x14ac:dyDescent="0.3">
      <c r="I372" s="948"/>
    </row>
    <row r="373" spans="9:9" x14ac:dyDescent="0.3">
      <c r="I373" s="948"/>
    </row>
    <row r="374" spans="9:9" x14ac:dyDescent="0.3">
      <c r="I374" s="948"/>
    </row>
    <row r="375" spans="9:9" x14ac:dyDescent="0.3">
      <c r="I375" s="948"/>
    </row>
    <row r="376" spans="9:9" x14ac:dyDescent="0.3">
      <c r="I376" s="948"/>
    </row>
    <row r="377" spans="9:9" x14ac:dyDescent="0.3">
      <c r="I377" s="948"/>
    </row>
    <row r="378" spans="9:9" x14ac:dyDescent="0.3">
      <c r="I378" s="948"/>
    </row>
    <row r="379" spans="9:9" x14ac:dyDescent="0.3">
      <c r="I379" s="948"/>
    </row>
    <row r="380" spans="9:9" x14ac:dyDescent="0.3">
      <c r="I380" s="948"/>
    </row>
    <row r="381" spans="9:9" x14ac:dyDescent="0.3">
      <c r="I381" s="948"/>
    </row>
    <row r="382" spans="9:9" x14ac:dyDescent="0.3">
      <c r="I382" s="948"/>
    </row>
    <row r="383" spans="9:9" x14ac:dyDescent="0.3">
      <c r="I383" s="948"/>
    </row>
    <row r="384" spans="9:9" x14ac:dyDescent="0.3">
      <c r="I384" s="948"/>
    </row>
    <row r="385" spans="9:9" x14ac:dyDescent="0.3">
      <c r="I385" s="948"/>
    </row>
    <row r="386" spans="9:9" x14ac:dyDescent="0.3">
      <c r="I386" s="948"/>
    </row>
    <row r="387" spans="9:9" x14ac:dyDescent="0.3">
      <c r="I387" s="948"/>
    </row>
    <row r="388" spans="9:9" x14ac:dyDescent="0.3">
      <c r="I388" s="948"/>
    </row>
    <row r="389" spans="9:9" x14ac:dyDescent="0.3">
      <c r="I389" s="948"/>
    </row>
    <row r="390" spans="9:9" x14ac:dyDescent="0.3">
      <c r="I390" s="948"/>
    </row>
    <row r="391" spans="9:9" x14ac:dyDescent="0.3">
      <c r="I391" s="948"/>
    </row>
    <row r="392" spans="9:9" x14ac:dyDescent="0.3">
      <c r="I392" s="948"/>
    </row>
    <row r="393" spans="9:9" x14ac:dyDescent="0.3">
      <c r="I393" s="948"/>
    </row>
    <row r="394" spans="9:9" x14ac:dyDescent="0.3">
      <c r="I394" s="948"/>
    </row>
    <row r="395" spans="9:9" x14ac:dyDescent="0.3">
      <c r="I395" s="948"/>
    </row>
    <row r="396" spans="9:9" x14ac:dyDescent="0.3">
      <c r="I396" s="948"/>
    </row>
    <row r="397" spans="9:9" x14ac:dyDescent="0.3">
      <c r="I397" s="948"/>
    </row>
    <row r="398" spans="9:9" x14ac:dyDescent="0.3">
      <c r="I398" s="948"/>
    </row>
    <row r="399" spans="9:9" x14ac:dyDescent="0.3">
      <c r="I399" s="948"/>
    </row>
    <row r="400" spans="9:9" x14ac:dyDescent="0.3">
      <c r="I400" s="948"/>
    </row>
    <row r="401" spans="9:9" x14ac:dyDescent="0.3">
      <c r="I401" s="948"/>
    </row>
    <row r="402" spans="9:9" x14ac:dyDescent="0.3">
      <c r="I402" s="948"/>
    </row>
    <row r="403" spans="9:9" x14ac:dyDescent="0.3">
      <c r="I403" s="948"/>
    </row>
    <row r="404" spans="9:9" x14ac:dyDescent="0.3">
      <c r="I404" s="948"/>
    </row>
    <row r="405" spans="9:9" x14ac:dyDescent="0.3">
      <c r="I405" s="948"/>
    </row>
    <row r="406" spans="9:9" x14ac:dyDescent="0.3">
      <c r="I406" s="948"/>
    </row>
    <row r="407" spans="9:9" x14ac:dyDescent="0.3">
      <c r="I407" s="948"/>
    </row>
    <row r="408" spans="9:9" x14ac:dyDescent="0.3">
      <c r="I408" s="948"/>
    </row>
    <row r="409" spans="9:9" x14ac:dyDescent="0.3">
      <c r="I409" s="948"/>
    </row>
    <row r="410" spans="9:9" x14ac:dyDescent="0.3">
      <c r="I410" s="948"/>
    </row>
    <row r="411" spans="9:9" x14ac:dyDescent="0.3">
      <c r="I411" s="948"/>
    </row>
    <row r="412" spans="9:9" x14ac:dyDescent="0.3">
      <c r="I412" s="948"/>
    </row>
    <row r="413" spans="9:9" x14ac:dyDescent="0.3">
      <c r="I413" s="948"/>
    </row>
    <row r="414" spans="9:9" x14ac:dyDescent="0.3">
      <c r="I414" s="948"/>
    </row>
    <row r="415" spans="9:9" x14ac:dyDescent="0.3">
      <c r="I415" s="948"/>
    </row>
    <row r="416" spans="9:9" x14ac:dyDescent="0.3">
      <c r="I416" s="948"/>
    </row>
    <row r="417" spans="9:9" x14ac:dyDescent="0.3">
      <c r="I417" s="948"/>
    </row>
    <row r="418" spans="9:9" x14ac:dyDescent="0.3">
      <c r="I418" s="948"/>
    </row>
    <row r="419" spans="9:9" x14ac:dyDescent="0.3">
      <c r="I419" s="948"/>
    </row>
    <row r="420" spans="9:9" x14ac:dyDescent="0.3">
      <c r="I420" s="948"/>
    </row>
    <row r="421" spans="9:9" x14ac:dyDescent="0.3">
      <c r="I421" s="948"/>
    </row>
    <row r="422" spans="9:9" x14ac:dyDescent="0.3">
      <c r="I422" s="948"/>
    </row>
    <row r="423" spans="9:9" x14ac:dyDescent="0.3">
      <c r="I423" s="948"/>
    </row>
    <row r="424" spans="9:9" x14ac:dyDescent="0.3">
      <c r="I424" s="948"/>
    </row>
    <row r="425" spans="9:9" x14ac:dyDescent="0.3">
      <c r="I425" s="948"/>
    </row>
    <row r="426" spans="9:9" x14ac:dyDescent="0.3">
      <c r="I426" s="948"/>
    </row>
    <row r="427" spans="9:9" x14ac:dyDescent="0.3">
      <c r="I427" s="948"/>
    </row>
    <row r="428" spans="9:9" x14ac:dyDescent="0.3">
      <c r="I428" s="948"/>
    </row>
    <row r="429" spans="9:9" x14ac:dyDescent="0.3">
      <c r="I429" s="948"/>
    </row>
    <row r="430" spans="9:9" x14ac:dyDescent="0.3">
      <c r="I430" s="948"/>
    </row>
    <row r="431" spans="9:9" x14ac:dyDescent="0.3">
      <c r="I431" s="948"/>
    </row>
    <row r="432" spans="9:9" x14ac:dyDescent="0.3">
      <c r="I432" s="948"/>
    </row>
    <row r="433" spans="9:9" x14ac:dyDescent="0.3">
      <c r="I433" s="948"/>
    </row>
    <row r="434" spans="9:9" x14ac:dyDescent="0.3">
      <c r="I434" s="948"/>
    </row>
    <row r="435" spans="9:9" x14ac:dyDescent="0.3">
      <c r="I435" s="948"/>
    </row>
    <row r="436" spans="9:9" x14ac:dyDescent="0.3">
      <c r="I436" s="948"/>
    </row>
    <row r="437" spans="9:9" x14ac:dyDescent="0.3">
      <c r="I437" s="948"/>
    </row>
    <row r="438" spans="9:9" x14ac:dyDescent="0.3">
      <c r="I438" s="948"/>
    </row>
    <row r="439" spans="9:9" x14ac:dyDescent="0.3">
      <c r="I439" s="948"/>
    </row>
    <row r="440" spans="9:9" x14ac:dyDescent="0.3">
      <c r="I440" s="948"/>
    </row>
    <row r="441" spans="9:9" x14ac:dyDescent="0.3">
      <c r="I441" s="948"/>
    </row>
    <row r="442" spans="9:9" x14ac:dyDescent="0.3">
      <c r="I442" s="948"/>
    </row>
    <row r="443" spans="9:9" x14ac:dyDescent="0.3">
      <c r="I443" s="948"/>
    </row>
    <row r="444" spans="9:9" x14ac:dyDescent="0.3">
      <c r="I444" s="948"/>
    </row>
    <row r="445" spans="9:9" x14ac:dyDescent="0.3">
      <c r="I445" s="948"/>
    </row>
    <row r="446" spans="9:9" x14ac:dyDescent="0.3">
      <c r="I446" s="948"/>
    </row>
    <row r="447" spans="9:9" x14ac:dyDescent="0.3">
      <c r="I447" s="948"/>
    </row>
    <row r="448" spans="9:9" x14ac:dyDescent="0.3">
      <c r="I448" s="948"/>
    </row>
    <row r="449" spans="9:9" x14ac:dyDescent="0.3">
      <c r="I449" s="948"/>
    </row>
    <row r="450" spans="9:9" x14ac:dyDescent="0.3">
      <c r="I450" s="948"/>
    </row>
    <row r="451" spans="9:9" x14ac:dyDescent="0.3">
      <c r="I451" s="948"/>
    </row>
    <row r="452" spans="9:9" x14ac:dyDescent="0.3">
      <c r="I452" s="948"/>
    </row>
    <row r="453" spans="9:9" x14ac:dyDescent="0.3">
      <c r="I453" s="948"/>
    </row>
    <row r="454" spans="9:9" x14ac:dyDescent="0.3">
      <c r="I454" s="948"/>
    </row>
    <row r="455" spans="9:9" x14ac:dyDescent="0.3">
      <c r="I455" s="948"/>
    </row>
    <row r="456" spans="9:9" x14ac:dyDescent="0.3">
      <c r="I456" s="948"/>
    </row>
    <row r="457" spans="9:9" x14ac:dyDescent="0.3">
      <c r="I457" s="948"/>
    </row>
    <row r="458" spans="9:9" x14ac:dyDescent="0.3">
      <c r="I458" s="948"/>
    </row>
    <row r="459" spans="9:9" x14ac:dyDescent="0.3">
      <c r="I459" s="948"/>
    </row>
    <row r="460" spans="9:9" x14ac:dyDescent="0.3">
      <c r="I460" s="948"/>
    </row>
    <row r="461" spans="9:9" x14ac:dyDescent="0.3">
      <c r="I461" s="948"/>
    </row>
    <row r="462" spans="9:9" x14ac:dyDescent="0.3">
      <c r="I462" s="948"/>
    </row>
    <row r="463" spans="9:9" x14ac:dyDescent="0.3">
      <c r="I463" s="948"/>
    </row>
    <row r="464" spans="9:9" x14ac:dyDescent="0.3">
      <c r="I464" s="948"/>
    </row>
    <row r="465" spans="9:9" x14ac:dyDescent="0.3">
      <c r="I465" s="948"/>
    </row>
    <row r="466" spans="9:9" x14ac:dyDescent="0.3">
      <c r="I466" s="948"/>
    </row>
    <row r="467" spans="9:9" x14ac:dyDescent="0.3">
      <c r="I467" s="948"/>
    </row>
    <row r="468" spans="9:9" x14ac:dyDescent="0.3">
      <c r="I468" s="948"/>
    </row>
    <row r="469" spans="9:9" x14ac:dyDescent="0.3">
      <c r="I469" s="948"/>
    </row>
    <row r="470" spans="9:9" x14ac:dyDescent="0.3">
      <c r="I470" s="948"/>
    </row>
    <row r="471" spans="9:9" x14ac:dyDescent="0.3">
      <c r="I471" s="948"/>
    </row>
    <row r="472" spans="9:9" x14ac:dyDescent="0.3">
      <c r="I472" s="948"/>
    </row>
    <row r="473" spans="9:9" x14ac:dyDescent="0.3">
      <c r="I473" s="948"/>
    </row>
    <row r="474" spans="9:9" x14ac:dyDescent="0.3">
      <c r="I474" s="948"/>
    </row>
    <row r="475" spans="9:9" x14ac:dyDescent="0.3">
      <c r="I475" s="948"/>
    </row>
    <row r="476" spans="9:9" x14ac:dyDescent="0.3">
      <c r="I476" s="948"/>
    </row>
    <row r="477" spans="9:9" x14ac:dyDescent="0.3">
      <c r="I477" s="948"/>
    </row>
    <row r="478" spans="9:9" x14ac:dyDescent="0.3">
      <c r="I478" s="948"/>
    </row>
    <row r="479" spans="9:9" x14ac:dyDescent="0.3">
      <c r="I479" s="948"/>
    </row>
    <row r="480" spans="9:9" x14ac:dyDescent="0.3">
      <c r="I480" s="948"/>
    </row>
    <row r="481" spans="9:9" x14ac:dyDescent="0.3">
      <c r="I481" s="948"/>
    </row>
    <row r="482" spans="9:9" x14ac:dyDescent="0.3">
      <c r="I482" s="948"/>
    </row>
    <row r="483" spans="9:9" x14ac:dyDescent="0.3">
      <c r="I483" s="948"/>
    </row>
    <row r="484" spans="9:9" x14ac:dyDescent="0.3">
      <c r="I484" s="948"/>
    </row>
    <row r="485" spans="9:9" x14ac:dyDescent="0.3">
      <c r="I485" s="948"/>
    </row>
    <row r="486" spans="9:9" x14ac:dyDescent="0.3">
      <c r="I486" s="948"/>
    </row>
    <row r="487" spans="9:9" x14ac:dyDescent="0.3">
      <c r="I487" s="948"/>
    </row>
    <row r="488" spans="9:9" x14ac:dyDescent="0.3">
      <c r="I488" s="948"/>
    </row>
    <row r="489" spans="9:9" x14ac:dyDescent="0.3">
      <c r="I489" s="948"/>
    </row>
    <row r="490" spans="9:9" x14ac:dyDescent="0.3">
      <c r="I490" s="948"/>
    </row>
    <row r="491" spans="9:9" x14ac:dyDescent="0.3">
      <c r="I491" s="948"/>
    </row>
    <row r="492" spans="9:9" x14ac:dyDescent="0.3">
      <c r="I492" s="948"/>
    </row>
    <row r="493" spans="9:9" x14ac:dyDescent="0.3">
      <c r="I493" s="948"/>
    </row>
    <row r="494" spans="9:9" x14ac:dyDescent="0.3">
      <c r="I494" s="948"/>
    </row>
    <row r="495" spans="9:9" x14ac:dyDescent="0.3">
      <c r="I495" s="948"/>
    </row>
    <row r="496" spans="9:9" x14ac:dyDescent="0.3">
      <c r="I496" s="948"/>
    </row>
    <row r="497" spans="9:9" x14ac:dyDescent="0.3">
      <c r="I497" s="948"/>
    </row>
    <row r="498" spans="9:9" x14ac:dyDescent="0.3">
      <c r="I498" s="948"/>
    </row>
    <row r="499" spans="9:9" x14ac:dyDescent="0.3">
      <c r="I499" s="948"/>
    </row>
    <row r="500" spans="9:9" x14ac:dyDescent="0.3">
      <c r="I500" s="948"/>
    </row>
    <row r="501" spans="9:9" x14ac:dyDescent="0.3">
      <c r="I501" s="948"/>
    </row>
    <row r="502" spans="9:9" x14ac:dyDescent="0.3">
      <c r="I502" s="948"/>
    </row>
    <row r="503" spans="9:9" x14ac:dyDescent="0.3">
      <c r="I503" s="948"/>
    </row>
    <row r="504" spans="9:9" x14ac:dyDescent="0.3">
      <c r="I504" s="948"/>
    </row>
    <row r="505" spans="9:9" x14ac:dyDescent="0.3">
      <c r="I505" s="948"/>
    </row>
    <row r="506" spans="9:9" x14ac:dyDescent="0.3">
      <c r="I506" s="948"/>
    </row>
    <row r="507" spans="9:9" x14ac:dyDescent="0.3">
      <c r="I507" s="948"/>
    </row>
    <row r="508" spans="9:9" x14ac:dyDescent="0.3">
      <c r="I508" s="948"/>
    </row>
    <row r="509" spans="9:9" x14ac:dyDescent="0.3">
      <c r="I509" s="948"/>
    </row>
    <row r="510" spans="9:9" x14ac:dyDescent="0.3">
      <c r="I510" s="948"/>
    </row>
    <row r="511" spans="9:9" x14ac:dyDescent="0.3">
      <c r="I511" s="948"/>
    </row>
    <row r="512" spans="9:9" x14ac:dyDescent="0.3">
      <c r="I512" s="948"/>
    </row>
    <row r="513" spans="9:9" x14ac:dyDescent="0.3">
      <c r="I513" s="948"/>
    </row>
    <row r="514" spans="9:9" x14ac:dyDescent="0.3">
      <c r="I514" s="948"/>
    </row>
    <row r="515" spans="9:9" x14ac:dyDescent="0.3">
      <c r="I515" s="948"/>
    </row>
    <row r="516" spans="9:9" x14ac:dyDescent="0.3">
      <c r="I516" s="948"/>
    </row>
    <row r="517" spans="9:9" x14ac:dyDescent="0.3">
      <c r="I517" s="948"/>
    </row>
    <row r="518" spans="9:9" x14ac:dyDescent="0.3">
      <c r="I518" s="948"/>
    </row>
    <row r="519" spans="9:9" x14ac:dyDescent="0.3">
      <c r="I519" s="948"/>
    </row>
    <row r="520" spans="9:9" x14ac:dyDescent="0.3">
      <c r="I520" s="948"/>
    </row>
    <row r="521" spans="9:9" x14ac:dyDescent="0.3">
      <c r="I521" s="948"/>
    </row>
    <row r="522" spans="9:9" x14ac:dyDescent="0.3">
      <c r="I522" s="948"/>
    </row>
    <row r="523" spans="9:9" x14ac:dyDescent="0.3">
      <c r="I523" s="948"/>
    </row>
    <row r="524" spans="9:9" x14ac:dyDescent="0.3">
      <c r="I524" s="948"/>
    </row>
    <row r="525" spans="9:9" x14ac:dyDescent="0.3">
      <c r="I525" s="948"/>
    </row>
    <row r="526" spans="9:9" x14ac:dyDescent="0.3">
      <c r="I526" s="948"/>
    </row>
    <row r="527" spans="9:9" x14ac:dyDescent="0.3">
      <c r="I527" s="948"/>
    </row>
    <row r="528" spans="9:9" x14ac:dyDescent="0.3">
      <c r="I528" s="948"/>
    </row>
    <row r="529" spans="9:9" x14ac:dyDescent="0.3">
      <c r="I529" s="948"/>
    </row>
    <row r="530" spans="9:9" x14ac:dyDescent="0.3">
      <c r="I530" s="948"/>
    </row>
    <row r="531" spans="9:9" x14ac:dyDescent="0.3">
      <c r="I531" s="948"/>
    </row>
    <row r="532" spans="9:9" x14ac:dyDescent="0.3">
      <c r="I532" s="948"/>
    </row>
    <row r="533" spans="9:9" x14ac:dyDescent="0.3">
      <c r="I533" s="948"/>
    </row>
    <row r="534" spans="9:9" x14ac:dyDescent="0.3">
      <c r="I534" s="948"/>
    </row>
    <row r="535" spans="9:9" x14ac:dyDescent="0.3">
      <c r="I535" s="948"/>
    </row>
    <row r="536" spans="9:9" x14ac:dyDescent="0.3">
      <c r="I536" s="948"/>
    </row>
    <row r="537" spans="9:9" x14ac:dyDescent="0.3">
      <c r="I537" s="948"/>
    </row>
    <row r="538" spans="9:9" x14ac:dyDescent="0.3">
      <c r="I538" s="948"/>
    </row>
    <row r="539" spans="9:9" x14ac:dyDescent="0.3">
      <c r="I539" s="948"/>
    </row>
    <row r="540" spans="9:9" x14ac:dyDescent="0.3">
      <c r="I540" s="948"/>
    </row>
    <row r="541" spans="9:9" x14ac:dyDescent="0.3">
      <c r="I541" s="948"/>
    </row>
    <row r="542" spans="9:9" x14ac:dyDescent="0.3">
      <c r="I542" s="948"/>
    </row>
    <row r="543" spans="9:9" x14ac:dyDescent="0.3">
      <c r="I543" s="948"/>
    </row>
    <row r="544" spans="9:9" x14ac:dyDescent="0.3">
      <c r="I544" s="948"/>
    </row>
    <row r="545" spans="9:9" x14ac:dyDescent="0.3">
      <c r="I545" s="948"/>
    </row>
    <row r="546" spans="9:9" x14ac:dyDescent="0.3">
      <c r="I546" s="948"/>
    </row>
    <row r="547" spans="9:9" x14ac:dyDescent="0.3">
      <c r="I547" s="948"/>
    </row>
    <row r="548" spans="9:9" x14ac:dyDescent="0.3">
      <c r="I548" s="948"/>
    </row>
    <row r="549" spans="9:9" x14ac:dyDescent="0.3">
      <c r="I549" s="948"/>
    </row>
    <row r="550" spans="9:9" x14ac:dyDescent="0.3">
      <c r="I550" s="948"/>
    </row>
    <row r="551" spans="9:9" x14ac:dyDescent="0.3">
      <c r="I551" s="948"/>
    </row>
    <row r="552" spans="9:9" x14ac:dyDescent="0.3">
      <c r="I552" s="948"/>
    </row>
    <row r="553" spans="9:9" x14ac:dyDescent="0.3">
      <c r="I553" s="948"/>
    </row>
    <row r="554" spans="9:9" x14ac:dyDescent="0.3">
      <c r="I554" s="948"/>
    </row>
    <row r="555" spans="9:9" x14ac:dyDescent="0.3">
      <c r="I555" s="948"/>
    </row>
    <row r="556" spans="9:9" x14ac:dyDescent="0.3">
      <c r="I556" s="948"/>
    </row>
    <row r="557" spans="9:9" x14ac:dyDescent="0.3">
      <c r="I557" s="948"/>
    </row>
    <row r="558" spans="9:9" x14ac:dyDescent="0.3">
      <c r="I558" s="948"/>
    </row>
    <row r="559" spans="9:9" x14ac:dyDescent="0.3">
      <c r="I559" s="948"/>
    </row>
    <row r="560" spans="9:9" x14ac:dyDescent="0.3">
      <c r="I560" s="948"/>
    </row>
    <row r="561" spans="9:9" x14ac:dyDescent="0.3">
      <c r="I561" s="948"/>
    </row>
    <row r="562" spans="9:9" x14ac:dyDescent="0.3">
      <c r="I562" s="948"/>
    </row>
    <row r="563" spans="9:9" x14ac:dyDescent="0.3">
      <c r="I563" s="948"/>
    </row>
    <row r="564" spans="9:9" x14ac:dyDescent="0.3">
      <c r="I564" s="948"/>
    </row>
    <row r="565" spans="9:9" x14ac:dyDescent="0.3">
      <c r="I565" s="948"/>
    </row>
    <row r="566" spans="9:9" x14ac:dyDescent="0.3">
      <c r="I566" s="948"/>
    </row>
    <row r="567" spans="9:9" x14ac:dyDescent="0.3">
      <c r="I567" s="948"/>
    </row>
    <row r="568" spans="9:9" x14ac:dyDescent="0.3">
      <c r="I568" s="948"/>
    </row>
    <row r="569" spans="9:9" x14ac:dyDescent="0.3">
      <c r="I569" s="948"/>
    </row>
    <row r="570" spans="9:9" x14ac:dyDescent="0.3">
      <c r="I570" s="948"/>
    </row>
    <row r="571" spans="9:9" x14ac:dyDescent="0.3">
      <c r="I571" s="948"/>
    </row>
    <row r="572" spans="9:9" x14ac:dyDescent="0.3">
      <c r="I572" s="948"/>
    </row>
    <row r="573" spans="9:9" x14ac:dyDescent="0.3">
      <c r="I573" s="948"/>
    </row>
    <row r="574" spans="9:9" x14ac:dyDescent="0.3">
      <c r="I574" s="948"/>
    </row>
    <row r="575" spans="9:9" x14ac:dyDescent="0.3">
      <c r="I575" s="948"/>
    </row>
    <row r="576" spans="9:9" x14ac:dyDescent="0.3">
      <c r="I576" s="948"/>
    </row>
    <row r="577" spans="9:9" x14ac:dyDescent="0.3">
      <c r="I577" s="948"/>
    </row>
    <row r="578" spans="9:9" x14ac:dyDescent="0.3">
      <c r="I578" s="948"/>
    </row>
    <row r="579" spans="9:9" x14ac:dyDescent="0.3">
      <c r="I579" s="948"/>
    </row>
    <row r="580" spans="9:9" x14ac:dyDescent="0.3">
      <c r="I580" s="948"/>
    </row>
    <row r="581" spans="9:9" x14ac:dyDescent="0.3">
      <c r="I581" s="948"/>
    </row>
    <row r="582" spans="9:9" x14ac:dyDescent="0.3">
      <c r="I582" s="948"/>
    </row>
    <row r="583" spans="9:9" x14ac:dyDescent="0.3">
      <c r="I583" s="948"/>
    </row>
    <row r="584" spans="9:9" x14ac:dyDescent="0.3">
      <c r="I584" s="948"/>
    </row>
    <row r="585" spans="9:9" x14ac:dyDescent="0.3">
      <c r="I585" s="948"/>
    </row>
    <row r="586" spans="9:9" x14ac:dyDescent="0.3">
      <c r="I586" s="948"/>
    </row>
    <row r="587" spans="9:9" x14ac:dyDescent="0.3">
      <c r="I587" s="948"/>
    </row>
    <row r="588" spans="9:9" x14ac:dyDescent="0.3">
      <c r="I588" s="948"/>
    </row>
    <row r="589" spans="9:9" x14ac:dyDescent="0.3">
      <c r="I589" s="948"/>
    </row>
    <row r="590" spans="9:9" x14ac:dyDescent="0.3">
      <c r="I590" s="948"/>
    </row>
    <row r="591" spans="9:9" x14ac:dyDescent="0.3">
      <c r="I591" s="948"/>
    </row>
    <row r="592" spans="9:9" x14ac:dyDescent="0.3">
      <c r="I592" s="948"/>
    </row>
    <row r="593" spans="9:9" x14ac:dyDescent="0.3">
      <c r="I593" s="948"/>
    </row>
    <row r="594" spans="9:9" x14ac:dyDescent="0.3">
      <c r="I594" s="948"/>
    </row>
    <row r="595" spans="9:9" x14ac:dyDescent="0.3">
      <c r="I595" s="948"/>
    </row>
    <row r="596" spans="9:9" x14ac:dyDescent="0.3">
      <c r="I596" s="948"/>
    </row>
    <row r="597" spans="9:9" x14ac:dyDescent="0.3">
      <c r="I597" s="948"/>
    </row>
    <row r="598" spans="9:9" x14ac:dyDescent="0.3">
      <c r="I598" s="948"/>
    </row>
    <row r="599" spans="9:9" x14ac:dyDescent="0.3">
      <c r="I599" s="948"/>
    </row>
    <row r="600" spans="9:9" x14ac:dyDescent="0.3">
      <c r="I600" s="948"/>
    </row>
    <row r="601" spans="9:9" x14ac:dyDescent="0.3">
      <c r="I601" s="948"/>
    </row>
    <row r="602" spans="9:9" x14ac:dyDescent="0.3">
      <c r="I602" s="948"/>
    </row>
    <row r="603" spans="9:9" x14ac:dyDescent="0.3">
      <c r="I603" s="948"/>
    </row>
    <row r="604" spans="9:9" x14ac:dyDescent="0.3">
      <c r="I604" s="948"/>
    </row>
    <row r="605" spans="9:9" x14ac:dyDescent="0.3">
      <c r="I605" s="948"/>
    </row>
    <row r="606" spans="9:9" x14ac:dyDescent="0.3">
      <c r="I606" s="948"/>
    </row>
    <row r="607" spans="9:9" x14ac:dyDescent="0.3">
      <c r="I607" s="948"/>
    </row>
    <row r="608" spans="9:9" x14ac:dyDescent="0.3">
      <c r="I608" s="948"/>
    </row>
    <row r="609" spans="9:9" x14ac:dyDescent="0.3">
      <c r="I609" s="948"/>
    </row>
    <row r="610" spans="9:9" x14ac:dyDescent="0.3">
      <c r="I610" s="948"/>
    </row>
    <row r="611" spans="9:9" x14ac:dyDescent="0.3">
      <c r="I611" s="948"/>
    </row>
    <row r="612" spans="9:9" x14ac:dyDescent="0.3">
      <c r="I612" s="948"/>
    </row>
    <row r="613" spans="9:9" x14ac:dyDescent="0.3">
      <c r="I613" s="948"/>
    </row>
    <row r="614" spans="9:9" x14ac:dyDescent="0.3">
      <c r="I614" s="948"/>
    </row>
    <row r="615" spans="9:9" x14ac:dyDescent="0.3">
      <c r="I615" s="948"/>
    </row>
    <row r="616" spans="9:9" x14ac:dyDescent="0.3">
      <c r="I616" s="948"/>
    </row>
    <row r="617" spans="9:9" x14ac:dyDescent="0.3">
      <c r="I617" s="948"/>
    </row>
    <row r="618" spans="9:9" x14ac:dyDescent="0.3">
      <c r="I618" s="948"/>
    </row>
    <row r="619" spans="9:9" x14ac:dyDescent="0.3">
      <c r="I619" s="948"/>
    </row>
    <row r="620" spans="9:9" x14ac:dyDescent="0.3">
      <c r="I620" s="948"/>
    </row>
    <row r="621" spans="9:9" x14ac:dyDescent="0.3">
      <c r="I621" s="948"/>
    </row>
    <row r="622" spans="9:9" x14ac:dyDescent="0.3">
      <c r="I622" s="948"/>
    </row>
    <row r="623" spans="9:9" x14ac:dyDescent="0.3">
      <c r="I623" s="948"/>
    </row>
    <row r="624" spans="9:9" x14ac:dyDescent="0.3">
      <c r="I624" s="948"/>
    </row>
    <row r="625" spans="9:9" x14ac:dyDescent="0.3">
      <c r="I625" s="948"/>
    </row>
    <row r="626" spans="9:9" x14ac:dyDescent="0.3">
      <c r="I626" s="948"/>
    </row>
    <row r="627" spans="9:9" x14ac:dyDescent="0.3">
      <c r="I627" s="948"/>
    </row>
    <row r="628" spans="9:9" x14ac:dyDescent="0.3">
      <c r="I628" s="948"/>
    </row>
    <row r="629" spans="9:9" x14ac:dyDescent="0.3">
      <c r="I629" s="948"/>
    </row>
    <row r="630" spans="9:9" x14ac:dyDescent="0.3">
      <c r="I630" s="948"/>
    </row>
    <row r="631" spans="9:9" x14ac:dyDescent="0.3">
      <c r="I631" s="948"/>
    </row>
    <row r="632" spans="9:9" x14ac:dyDescent="0.3">
      <c r="I632" s="948"/>
    </row>
    <row r="633" spans="9:9" x14ac:dyDescent="0.3">
      <c r="I633" s="948"/>
    </row>
    <row r="634" spans="9:9" x14ac:dyDescent="0.3">
      <c r="I634" s="948"/>
    </row>
    <row r="635" spans="9:9" x14ac:dyDescent="0.3">
      <c r="I635" s="948"/>
    </row>
    <row r="636" spans="9:9" x14ac:dyDescent="0.3">
      <c r="I636" s="948"/>
    </row>
    <row r="637" spans="9:9" x14ac:dyDescent="0.3">
      <c r="I637" s="948"/>
    </row>
    <row r="638" spans="9:9" x14ac:dyDescent="0.3">
      <c r="I638" s="948"/>
    </row>
    <row r="639" spans="9:9" x14ac:dyDescent="0.3">
      <c r="I639" s="948"/>
    </row>
    <row r="640" spans="9:9" x14ac:dyDescent="0.3">
      <c r="I640" s="948"/>
    </row>
    <row r="641" spans="9:9" x14ac:dyDescent="0.3">
      <c r="I641" s="948"/>
    </row>
    <row r="642" spans="9:9" x14ac:dyDescent="0.3">
      <c r="I642" s="948"/>
    </row>
    <row r="643" spans="9:9" x14ac:dyDescent="0.3">
      <c r="I643" s="948"/>
    </row>
    <row r="644" spans="9:9" x14ac:dyDescent="0.3">
      <c r="I644" s="948"/>
    </row>
    <row r="645" spans="9:9" x14ac:dyDescent="0.3">
      <c r="I645" s="948"/>
    </row>
    <row r="646" spans="9:9" x14ac:dyDescent="0.3">
      <c r="I646" s="948"/>
    </row>
    <row r="647" spans="9:9" x14ac:dyDescent="0.3">
      <c r="I647" s="948"/>
    </row>
    <row r="648" spans="9:9" x14ac:dyDescent="0.3">
      <c r="I648" s="948"/>
    </row>
    <row r="649" spans="9:9" x14ac:dyDescent="0.3">
      <c r="I649" s="948"/>
    </row>
    <row r="650" spans="9:9" x14ac:dyDescent="0.3">
      <c r="I650" s="948"/>
    </row>
    <row r="651" spans="9:9" x14ac:dyDescent="0.3">
      <c r="I651" s="948"/>
    </row>
    <row r="652" spans="9:9" x14ac:dyDescent="0.3">
      <c r="I652" s="948"/>
    </row>
    <row r="653" spans="9:9" x14ac:dyDescent="0.3">
      <c r="I653" s="948"/>
    </row>
    <row r="654" spans="9:9" x14ac:dyDescent="0.3">
      <c r="I654" s="948"/>
    </row>
    <row r="655" spans="9:9" x14ac:dyDescent="0.3">
      <c r="I655" s="948"/>
    </row>
    <row r="656" spans="9:9" x14ac:dyDescent="0.3">
      <c r="I656" s="948"/>
    </row>
    <row r="657" spans="9:9" x14ac:dyDescent="0.3">
      <c r="I657" s="948"/>
    </row>
    <row r="658" spans="9:9" x14ac:dyDescent="0.3">
      <c r="I658" s="948"/>
    </row>
    <row r="659" spans="9:9" x14ac:dyDescent="0.3">
      <c r="I659" s="948"/>
    </row>
    <row r="660" spans="9:9" x14ac:dyDescent="0.3">
      <c r="I660" s="948"/>
    </row>
    <row r="661" spans="9:9" x14ac:dyDescent="0.3">
      <c r="I661" s="948"/>
    </row>
    <row r="662" spans="9:9" x14ac:dyDescent="0.3">
      <c r="I662" s="948"/>
    </row>
    <row r="663" spans="9:9" x14ac:dyDescent="0.3">
      <c r="I663" s="948"/>
    </row>
    <row r="664" spans="9:9" x14ac:dyDescent="0.3">
      <c r="I664" s="948"/>
    </row>
    <row r="665" spans="9:9" x14ac:dyDescent="0.3">
      <c r="I665" s="948"/>
    </row>
    <row r="666" spans="9:9" x14ac:dyDescent="0.3">
      <c r="I666" s="948"/>
    </row>
    <row r="667" spans="9:9" x14ac:dyDescent="0.3">
      <c r="I667" s="948"/>
    </row>
    <row r="668" spans="9:9" x14ac:dyDescent="0.3">
      <c r="I668" s="948"/>
    </row>
    <row r="669" spans="9:9" x14ac:dyDescent="0.3">
      <c r="I669" s="948"/>
    </row>
    <row r="670" spans="9:9" x14ac:dyDescent="0.3">
      <c r="I670" s="948"/>
    </row>
    <row r="671" spans="9:9" x14ac:dyDescent="0.3">
      <c r="I671" s="948"/>
    </row>
    <row r="672" spans="9:9" x14ac:dyDescent="0.3">
      <c r="I672" s="948"/>
    </row>
    <row r="673" spans="9:9" x14ac:dyDescent="0.3">
      <c r="I673" s="948"/>
    </row>
    <row r="674" spans="9:9" x14ac:dyDescent="0.3">
      <c r="I674" s="948"/>
    </row>
    <row r="675" spans="9:9" x14ac:dyDescent="0.3">
      <c r="I675" s="948"/>
    </row>
    <row r="676" spans="9:9" x14ac:dyDescent="0.3">
      <c r="I676" s="948"/>
    </row>
    <row r="677" spans="9:9" x14ac:dyDescent="0.3">
      <c r="I677" s="948"/>
    </row>
    <row r="678" spans="9:9" x14ac:dyDescent="0.3">
      <c r="I678" s="948"/>
    </row>
    <row r="679" spans="9:9" x14ac:dyDescent="0.3">
      <c r="I679" s="948"/>
    </row>
    <row r="680" spans="9:9" x14ac:dyDescent="0.3">
      <c r="I680" s="948"/>
    </row>
    <row r="681" spans="9:9" x14ac:dyDescent="0.3">
      <c r="I681" s="948"/>
    </row>
    <row r="682" spans="9:9" x14ac:dyDescent="0.3">
      <c r="I682" s="948"/>
    </row>
    <row r="683" spans="9:9" x14ac:dyDescent="0.3">
      <c r="I683" s="948"/>
    </row>
    <row r="684" spans="9:9" x14ac:dyDescent="0.3">
      <c r="I684" s="948"/>
    </row>
    <row r="685" spans="9:9" x14ac:dyDescent="0.3">
      <c r="I685" s="948"/>
    </row>
    <row r="686" spans="9:9" x14ac:dyDescent="0.3">
      <c r="I686" s="948"/>
    </row>
    <row r="687" spans="9:9" x14ac:dyDescent="0.3">
      <c r="I687" s="948"/>
    </row>
    <row r="688" spans="9:9" x14ac:dyDescent="0.3">
      <c r="I688" s="948"/>
    </row>
    <row r="689" spans="9:9" x14ac:dyDescent="0.3">
      <c r="I689" s="948"/>
    </row>
    <row r="690" spans="9:9" x14ac:dyDescent="0.3">
      <c r="I690" s="948"/>
    </row>
    <row r="691" spans="9:9" x14ac:dyDescent="0.3">
      <c r="I691" s="948"/>
    </row>
    <row r="692" spans="9:9" x14ac:dyDescent="0.3">
      <c r="I692" s="948"/>
    </row>
    <row r="693" spans="9:9" x14ac:dyDescent="0.3">
      <c r="I693" s="948"/>
    </row>
    <row r="694" spans="9:9" x14ac:dyDescent="0.3">
      <c r="I694" s="948"/>
    </row>
    <row r="695" spans="9:9" x14ac:dyDescent="0.3">
      <c r="I695" s="948"/>
    </row>
    <row r="696" spans="9:9" x14ac:dyDescent="0.3">
      <c r="I696" s="948"/>
    </row>
    <row r="697" spans="9:9" x14ac:dyDescent="0.3">
      <c r="I697" s="948"/>
    </row>
    <row r="698" spans="9:9" x14ac:dyDescent="0.3">
      <c r="I698" s="948"/>
    </row>
    <row r="699" spans="9:9" x14ac:dyDescent="0.3">
      <c r="I699" s="948"/>
    </row>
    <row r="700" spans="9:9" x14ac:dyDescent="0.3">
      <c r="I700" s="948"/>
    </row>
    <row r="701" spans="9:9" x14ac:dyDescent="0.3">
      <c r="I701" s="948"/>
    </row>
    <row r="702" spans="9:9" x14ac:dyDescent="0.3">
      <c r="I702" s="948"/>
    </row>
    <row r="703" spans="9:9" x14ac:dyDescent="0.3">
      <c r="I703" s="948"/>
    </row>
    <row r="704" spans="9:9" x14ac:dyDescent="0.3">
      <c r="I704" s="948"/>
    </row>
    <row r="705" spans="9:9" x14ac:dyDescent="0.3">
      <c r="I705" s="948"/>
    </row>
    <row r="706" spans="9:9" x14ac:dyDescent="0.3">
      <c r="I706" s="948"/>
    </row>
    <row r="707" spans="9:9" x14ac:dyDescent="0.3">
      <c r="I707" s="948"/>
    </row>
    <row r="708" spans="9:9" x14ac:dyDescent="0.3">
      <c r="I708" s="948"/>
    </row>
    <row r="709" spans="9:9" x14ac:dyDescent="0.3">
      <c r="I709" s="948"/>
    </row>
    <row r="710" spans="9:9" x14ac:dyDescent="0.3">
      <c r="I710" s="948"/>
    </row>
    <row r="711" spans="9:9" x14ac:dyDescent="0.3">
      <c r="I711" s="948"/>
    </row>
    <row r="712" spans="9:9" x14ac:dyDescent="0.3">
      <c r="I712" s="948"/>
    </row>
    <row r="713" spans="9:9" x14ac:dyDescent="0.3">
      <c r="I713" s="948"/>
    </row>
    <row r="714" spans="9:9" x14ac:dyDescent="0.3">
      <c r="I714" s="948"/>
    </row>
    <row r="715" spans="9:9" x14ac:dyDescent="0.3">
      <c r="I715" s="948"/>
    </row>
    <row r="716" spans="9:9" x14ac:dyDescent="0.3">
      <c r="I716" s="948"/>
    </row>
    <row r="717" spans="9:9" x14ac:dyDescent="0.3">
      <c r="I717" s="948"/>
    </row>
    <row r="718" spans="9:9" x14ac:dyDescent="0.3">
      <c r="I718" s="948"/>
    </row>
    <row r="719" spans="9:9" x14ac:dyDescent="0.3">
      <c r="I719" s="948"/>
    </row>
    <row r="720" spans="9:9" x14ac:dyDescent="0.3">
      <c r="I720" s="948"/>
    </row>
    <row r="721" spans="9:9" x14ac:dyDescent="0.3">
      <c r="I721" s="948"/>
    </row>
    <row r="722" spans="9:9" x14ac:dyDescent="0.3">
      <c r="I722" s="948"/>
    </row>
    <row r="723" spans="9:9" x14ac:dyDescent="0.3">
      <c r="I723" s="948"/>
    </row>
    <row r="724" spans="9:9" x14ac:dyDescent="0.3">
      <c r="I724" s="948"/>
    </row>
    <row r="725" spans="9:9" x14ac:dyDescent="0.3">
      <c r="I725" s="948"/>
    </row>
    <row r="726" spans="9:9" x14ac:dyDescent="0.3">
      <c r="I726" s="948"/>
    </row>
    <row r="727" spans="9:9" x14ac:dyDescent="0.3">
      <c r="I727" s="948"/>
    </row>
    <row r="728" spans="9:9" x14ac:dyDescent="0.3">
      <c r="I728" s="948"/>
    </row>
    <row r="729" spans="9:9" x14ac:dyDescent="0.3">
      <c r="I729" s="948"/>
    </row>
    <row r="730" spans="9:9" x14ac:dyDescent="0.3">
      <c r="I730" s="948"/>
    </row>
    <row r="731" spans="9:9" x14ac:dyDescent="0.3">
      <c r="I731" s="948"/>
    </row>
    <row r="732" spans="9:9" x14ac:dyDescent="0.3">
      <c r="I732" s="948"/>
    </row>
    <row r="733" spans="9:9" x14ac:dyDescent="0.3">
      <c r="I733" s="948"/>
    </row>
    <row r="734" spans="9:9" x14ac:dyDescent="0.3">
      <c r="I734" s="948"/>
    </row>
    <row r="735" spans="9:9" x14ac:dyDescent="0.3">
      <c r="I735" s="948"/>
    </row>
    <row r="736" spans="9:9" x14ac:dyDescent="0.3">
      <c r="I736" s="948"/>
    </row>
    <row r="737" spans="9:9" x14ac:dyDescent="0.3">
      <c r="I737" s="948"/>
    </row>
    <row r="738" spans="9:9" x14ac:dyDescent="0.3">
      <c r="I738" s="948"/>
    </row>
    <row r="739" spans="9:9" x14ac:dyDescent="0.3">
      <c r="I739" s="948"/>
    </row>
    <row r="740" spans="9:9" x14ac:dyDescent="0.3">
      <c r="I740" s="948"/>
    </row>
    <row r="741" spans="9:9" x14ac:dyDescent="0.3">
      <c r="I741" s="948"/>
    </row>
    <row r="742" spans="9:9" x14ac:dyDescent="0.3">
      <c r="I742" s="948"/>
    </row>
    <row r="743" spans="9:9" x14ac:dyDescent="0.3">
      <c r="I743" s="948"/>
    </row>
    <row r="744" spans="9:9" x14ac:dyDescent="0.3">
      <c r="I744" s="948"/>
    </row>
    <row r="745" spans="9:9" x14ac:dyDescent="0.3">
      <c r="I745" s="948"/>
    </row>
    <row r="746" spans="9:9" x14ac:dyDescent="0.3">
      <c r="I746" s="948"/>
    </row>
    <row r="747" spans="9:9" x14ac:dyDescent="0.3">
      <c r="I747" s="948"/>
    </row>
    <row r="748" spans="9:9" x14ac:dyDescent="0.3">
      <c r="I748" s="948"/>
    </row>
    <row r="749" spans="9:9" x14ac:dyDescent="0.3">
      <c r="I749" s="948"/>
    </row>
    <row r="750" spans="9:9" x14ac:dyDescent="0.3">
      <c r="I750" s="948"/>
    </row>
    <row r="751" spans="9:9" x14ac:dyDescent="0.3">
      <c r="I751" s="948"/>
    </row>
    <row r="752" spans="9:9" x14ac:dyDescent="0.3">
      <c r="I752" s="948"/>
    </row>
    <row r="753" spans="9:9" x14ac:dyDescent="0.3">
      <c r="I753" s="948"/>
    </row>
    <row r="754" spans="9:9" x14ac:dyDescent="0.3">
      <c r="I754" s="948"/>
    </row>
    <row r="755" spans="9:9" x14ac:dyDescent="0.3">
      <c r="I755" s="948"/>
    </row>
    <row r="756" spans="9:9" x14ac:dyDescent="0.3">
      <c r="I756" s="948"/>
    </row>
    <row r="757" spans="9:9" x14ac:dyDescent="0.3">
      <c r="I757" s="948"/>
    </row>
    <row r="758" spans="9:9" x14ac:dyDescent="0.3">
      <c r="I758" s="948"/>
    </row>
    <row r="759" spans="9:9" x14ac:dyDescent="0.3">
      <c r="I759" s="948"/>
    </row>
    <row r="760" spans="9:9" x14ac:dyDescent="0.3">
      <c r="I760" s="948"/>
    </row>
    <row r="761" spans="9:9" x14ac:dyDescent="0.3">
      <c r="I761" s="948"/>
    </row>
    <row r="762" spans="9:9" x14ac:dyDescent="0.3">
      <c r="I762" s="948"/>
    </row>
    <row r="763" spans="9:9" x14ac:dyDescent="0.3">
      <c r="I763" s="948"/>
    </row>
    <row r="764" spans="9:9" x14ac:dyDescent="0.3">
      <c r="I764" s="948"/>
    </row>
    <row r="765" spans="9:9" x14ac:dyDescent="0.3">
      <c r="I765" s="948"/>
    </row>
    <row r="766" spans="9:9" x14ac:dyDescent="0.3">
      <c r="I766" s="948"/>
    </row>
    <row r="767" spans="9:9" x14ac:dyDescent="0.3">
      <c r="I767" s="948"/>
    </row>
    <row r="768" spans="9:9" x14ac:dyDescent="0.3">
      <c r="I768" s="948"/>
    </row>
    <row r="769" spans="9:9" x14ac:dyDescent="0.3">
      <c r="I769" s="948"/>
    </row>
    <row r="770" spans="9:9" x14ac:dyDescent="0.3">
      <c r="I770" s="948"/>
    </row>
    <row r="771" spans="9:9" x14ac:dyDescent="0.3">
      <c r="I771" s="948"/>
    </row>
    <row r="772" spans="9:9" x14ac:dyDescent="0.3">
      <c r="I772" s="948"/>
    </row>
    <row r="773" spans="9:9" x14ac:dyDescent="0.3">
      <c r="I773" s="948"/>
    </row>
    <row r="774" spans="9:9" x14ac:dyDescent="0.3">
      <c r="I774" s="948"/>
    </row>
    <row r="775" spans="9:9" x14ac:dyDescent="0.3">
      <c r="I775" s="948"/>
    </row>
    <row r="776" spans="9:9" x14ac:dyDescent="0.3">
      <c r="I776" s="948"/>
    </row>
    <row r="777" spans="9:9" x14ac:dyDescent="0.3">
      <c r="I777" s="948"/>
    </row>
    <row r="778" spans="9:9" x14ac:dyDescent="0.3">
      <c r="I778" s="948"/>
    </row>
    <row r="779" spans="9:9" x14ac:dyDescent="0.3">
      <c r="I779" s="948"/>
    </row>
    <row r="780" spans="9:9" x14ac:dyDescent="0.3">
      <c r="I780" s="948"/>
    </row>
    <row r="781" spans="9:9" x14ac:dyDescent="0.3">
      <c r="I781" s="948"/>
    </row>
    <row r="782" spans="9:9" x14ac:dyDescent="0.3">
      <c r="I782" s="948"/>
    </row>
    <row r="783" spans="9:9" x14ac:dyDescent="0.3">
      <c r="I783" s="948"/>
    </row>
    <row r="784" spans="9:9" x14ac:dyDescent="0.3">
      <c r="I784" s="948"/>
    </row>
    <row r="785" spans="9:9" x14ac:dyDescent="0.3">
      <c r="I785" s="948"/>
    </row>
    <row r="786" spans="9:9" x14ac:dyDescent="0.3">
      <c r="I786" s="948"/>
    </row>
    <row r="787" spans="9:9" x14ac:dyDescent="0.3">
      <c r="I787" s="948"/>
    </row>
    <row r="788" spans="9:9" x14ac:dyDescent="0.3">
      <c r="I788" s="948"/>
    </row>
    <row r="789" spans="9:9" x14ac:dyDescent="0.3">
      <c r="I789" s="948"/>
    </row>
    <row r="790" spans="9:9" x14ac:dyDescent="0.3">
      <c r="I790" s="948"/>
    </row>
    <row r="791" spans="9:9" x14ac:dyDescent="0.3">
      <c r="I791" s="948"/>
    </row>
    <row r="792" spans="9:9" x14ac:dyDescent="0.3">
      <c r="I792" s="948"/>
    </row>
    <row r="793" spans="9:9" x14ac:dyDescent="0.3">
      <c r="I793" s="948"/>
    </row>
    <row r="794" spans="9:9" x14ac:dyDescent="0.3">
      <c r="I794" s="948"/>
    </row>
    <row r="795" spans="9:9" x14ac:dyDescent="0.3">
      <c r="I795" s="948"/>
    </row>
    <row r="796" spans="9:9" x14ac:dyDescent="0.3">
      <c r="I796" s="948"/>
    </row>
    <row r="797" spans="9:9" x14ac:dyDescent="0.3">
      <c r="I797" s="948"/>
    </row>
    <row r="798" spans="9:9" x14ac:dyDescent="0.3">
      <c r="I798" s="948"/>
    </row>
    <row r="799" spans="9:9" x14ac:dyDescent="0.3">
      <c r="I799" s="948"/>
    </row>
    <row r="800" spans="9:9" x14ac:dyDescent="0.3">
      <c r="I800" s="948"/>
    </row>
    <row r="801" spans="9:9" x14ac:dyDescent="0.3">
      <c r="I801" s="948"/>
    </row>
    <row r="802" spans="9:9" x14ac:dyDescent="0.3">
      <c r="I802" s="948"/>
    </row>
    <row r="803" spans="9:9" x14ac:dyDescent="0.3">
      <c r="I803" s="948"/>
    </row>
    <row r="804" spans="9:9" x14ac:dyDescent="0.3">
      <c r="I804" s="948"/>
    </row>
    <row r="805" spans="9:9" x14ac:dyDescent="0.3">
      <c r="I805" s="948"/>
    </row>
    <row r="806" spans="9:9" x14ac:dyDescent="0.3">
      <c r="I806" s="948"/>
    </row>
    <row r="807" spans="9:9" x14ac:dyDescent="0.3">
      <c r="I807" s="948"/>
    </row>
    <row r="808" spans="9:9" x14ac:dyDescent="0.3">
      <c r="I808" s="948"/>
    </row>
    <row r="809" spans="9:9" x14ac:dyDescent="0.3">
      <c r="I809" s="948"/>
    </row>
    <row r="810" spans="9:9" x14ac:dyDescent="0.3">
      <c r="I810" s="948"/>
    </row>
    <row r="811" spans="9:9" x14ac:dyDescent="0.3">
      <c r="I811" s="948"/>
    </row>
    <row r="812" spans="9:9" x14ac:dyDescent="0.3">
      <c r="I812" s="948"/>
    </row>
    <row r="813" spans="9:9" x14ac:dyDescent="0.3">
      <c r="I813" s="948"/>
    </row>
    <row r="814" spans="9:9" x14ac:dyDescent="0.3">
      <c r="I814" s="948"/>
    </row>
    <row r="815" spans="9:9" x14ac:dyDescent="0.3">
      <c r="I815" s="948"/>
    </row>
    <row r="816" spans="9:9" x14ac:dyDescent="0.3">
      <c r="I816" s="948"/>
    </row>
    <row r="817" spans="9:9" x14ac:dyDescent="0.3">
      <c r="I817" s="948"/>
    </row>
    <row r="818" spans="9:9" x14ac:dyDescent="0.3">
      <c r="I818" s="948"/>
    </row>
    <row r="819" spans="9:9" x14ac:dyDescent="0.3">
      <c r="I819" s="948"/>
    </row>
    <row r="820" spans="9:9" x14ac:dyDescent="0.3">
      <c r="I820" s="948"/>
    </row>
    <row r="821" spans="9:9" x14ac:dyDescent="0.3">
      <c r="I821" s="948"/>
    </row>
    <row r="822" spans="9:9" x14ac:dyDescent="0.3">
      <c r="I822" s="948"/>
    </row>
    <row r="823" spans="9:9" x14ac:dyDescent="0.3">
      <c r="I823" s="948"/>
    </row>
    <row r="824" spans="9:9" x14ac:dyDescent="0.3">
      <c r="I824" s="948"/>
    </row>
    <row r="825" spans="9:9" x14ac:dyDescent="0.3">
      <c r="I825" s="948"/>
    </row>
    <row r="826" spans="9:9" x14ac:dyDescent="0.3">
      <c r="I826" s="948"/>
    </row>
    <row r="827" spans="9:9" x14ac:dyDescent="0.3">
      <c r="I827" s="948"/>
    </row>
    <row r="828" spans="9:9" x14ac:dyDescent="0.3">
      <c r="I828" s="948"/>
    </row>
    <row r="829" spans="9:9" x14ac:dyDescent="0.3">
      <c r="I829" s="948"/>
    </row>
    <row r="830" spans="9:9" x14ac:dyDescent="0.3">
      <c r="I830" s="948"/>
    </row>
    <row r="831" spans="9:9" x14ac:dyDescent="0.3">
      <c r="I831" s="948"/>
    </row>
    <row r="832" spans="9:9" x14ac:dyDescent="0.3">
      <c r="I832" s="948"/>
    </row>
    <row r="833" spans="9:9" x14ac:dyDescent="0.3">
      <c r="I833" s="948"/>
    </row>
    <row r="834" spans="9:9" x14ac:dyDescent="0.3">
      <c r="I834" s="948"/>
    </row>
    <row r="835" spans="9:9" x14ac:dyDescent="0.3">
      <c r="I835" s="948"/>
    </row>
    <row r="836" spans="9:9" x14ac:dyDescent="0.3">
      <c r="I836" s="948"/>
    </row>
    <row r="837" spans="9:9" x14ac:dyDescent="0.3">
      <c r="I837" s="948"/>
    </row>
    <row r="838" spans="9:9" x14ac:dyDescent="0.3">
      <c r="I838" s="948"/>
    </row>
    <row r="839" spans="9:9" x14ac:dyDescent="0.3">
      <c r="I839" s="948"/>
    </row>
    <row r="840" spans="9:9" x14ac:dyDescent="0.3">
      <c r="I840" s="948"/>
    </row>
    <row r="841" spans="9:9" x14ac:dyDescent="0.3">
      <c r="I841" s="948"/>
    </row>
    <row r="842" spans="9:9" x14ac:dyDescent="0.3">
      <c r="I842" s="948"/>
    </row>
    <row r="843" spans="9:9" x14ac:dyDescent="0.3">
      <c r="I843" s="948"/>
    </row>
    <row r="844" spans="9:9" x14ac:dyDescent="0.3">
      <c r="I844" s="948"/>
    </row>
    <row r="845" spans="9:9" x14ac:dyDescent="0.3">
      <c r="I845" s="948"/>
    </row>
    <row r="846" spans="9:9" x14ac:dyDescent="0.3">
      <c r="I846" s="948"/>
    </row>
    <row r="847" spans="9:9" x14ac:dyDescent="0.3">
      <c r="I847" s="948"/>
    </row>
    <row r="848" spans="9:9" x14ac:dyDescent="0.3">
      <c r="I848" s="948"/>
    </row>
    <row r="849" spans="9:9" x14ac:dyDescent="0.3">
      <c r="I849" s="948"/>
    </row>
    <row r="850" spans="9:9" x14ac:dyDescent="0.3">
      <c r="I850" s="948"/>
    </row>
    <row r="851" spans="9:9" x14ac:dyDescent="0.3">
      <c r="I851" s="948"/>
    </row>
    <row r="852" spans="9:9" x14ac:dyDescent="0.3">
      <c r="I852" s="948"/>
    </row>
    <row r="853" spans="9:9" x14ac:dyDescent="0.3">
      <c r="I853" s="948"/>
    </row>
    <row r="854" spans="9:9" x14ac:dyDescent="0.3">
      <c r="I854" s="948"/>
    </row>
    <row r="855" spans="9:9" x14ac:dyDescent="0.3">
      <c r="I855" s="948"/>
    </row>
    <row r="856" spans="9:9" x14ac:dyDescent="0.3">
      <c r="I856" s="948"/>
    </row>
    <row r="857" spans="9:9" x14ac:dyDescent="0.3">
      <c r="I857" s="948"/>
    </row>
    <row r="858" spans="9:9" x14ac:dyDescent="0.3">
      <c r="I858" s="948"/>
    </row>
    <row r="859" spans="9:9" x14ac:dyDescent="0.3">
      <c r="I859" s="948"/>
    </row>
    <row r="860" spans="9:9" x14ac:dyDescent="0.3">
      <c r="I860" s="948"/>
    </row>
    <row r="861" spans="9:9" x14ac:dyDescent="0.3">
      <c r="I861" s="948"/>
    </row>
    <row r="862" spans="9:9" x14ac:dyDescent="0.3">
      <c r="I862" s="948"/>
    </row>
    <row r="863" spans="9:9" x14ac:dyDescent="0.3">
      <c r="I863" s="948"/>
    </row>
    <row r="864" spans="9:9" x14ac:dyDescent="0.3">
      <c r="I864" s="948"/>
    </row>
    <row r="865" spans="9:9" x14ac:dyDescent="0.3">
      <c r="I865" s="948"/>
    </row>
    <row r="866" spans="9:9" x14ac:dyDescent="0.3">
      <c r="I866" s="948"/>
    </row>
    <row r="867" spans="9:9" x14ac:dyDescent="0.3">
      <c r="I867" s="948"/>
    </row>
    <row r="868" spans="9:9" x14ac:dyDescent="0.3">
      <c r="I868" s="948"/>
    </row>
    <row r="869" spans="9:9" x14ac:dyDescent="0.3">
      <c r="I869" s="948"/>
    </row>
    <row r="870" spans="9:9" x14ac:dyDescent="0.3">
      <c r="I870" s="948"/>
    </row>
    <row r="871" spans="9:9" x14ac:dyDescent="0.3">
      <c r="I871" s="948"/>
    </row>
    <row r="872" spans="9:9" x14ac:dyDescent="0.3">
      <c r="I872" s="948"/>
    </row>
    <row r="873" spans="9:9" x14ac:dyDescent="0.3">
      <c r="I873" s="948"/>
    </row>
    <row r="874" spans="9:9" x14ac:dyDescent="0.3">
      <c r="I874" s="948"/>
    </row>
    <row r="875" spans="9:9" x14ac:dyDescent="0.3">
      <c r="I875" s="948"/>
    </row>
    <row r="876" spans="9:9" x14ac:dyDescent="0.3">
      <c r="I876" s="948"/>
    </row>
    <row r="877" spans="9:9" x14ac:dyDescent="0.3">
      <c r="I877" s="948"/>
    </row>
    <row r="878" spans="9:9" x14ac:dyDescent="0.3">
      <c r="I878" s="948"/>
    </row>
    <row r="879" spans="9:9" x14ac:dyDescent="0.3">
      <c r="I879" s="948"/>
    </row>
    <row r="880" spans="9:9" x14ac:dyDescent="0.3">
      <c r="I880" s="948"/>
    </row>
    <row r="881" spans="9:9" x14ac:dyDescent="0.3">
      <c r="I881" s="948"/>
    </row>
    <row r="882" spans="9:9" x14ac:dyDescent="0.3">
      <c r="I882" s="948"/>
    </row>
    <row r="883" spans="9:9" x14ac:dyDescent="0.3">
      <c r="I883" s="948"/>
    </row>
    <row r="884" spans="9:9" x14ac:dyDescent="0.3">
      <c r="I884" s="948"/>
    </row>
    <row r="885" spans="9:9" x14ac:dyDescent="0.3">
      <c r="I885" s="948"/>
    </row>
    <row r="886" spans="9:9" x14ac:dyDescent="0.3">
      <c r="I886" s="948"/>
    </row>
    <row r="887" spans="9:9" x14ac:dyDescent="0.3">
      <c r="I887" s="948"/>
    </row>
    <row r="888" spans="9:9" x14ac:dyDescent="0.3">
      <c r="I888" s="948"/>
    </row>
    <row r="889" spans="9:9" x14ac:dyDescent="0.3">
      <c r="I889" s="948"/>
    </row>
    <row r="890" spans="9:9" x14ac:dyDescent="0.3">
      <c r="I890" s="948"/>
    </row>
    <row r="891" spans="9:9" x14ac:dyDescent="0.3">
      <c r="I891" s="948"/>
    </row>
    <row r="892" spans="9:9" x14ac:dyDescent="0.3">
      <c r="I892" s="948"/>
    </row>
    <row r="893" spans="9:9" x14ac:dyDescent="0.3">
      <c r="I893" s="948"/>
    </row>
    <row r="894" spans="9:9" x14ac:dyDescent="0.3">
      <c r="I894" s="948"/>
    </row>
    <row r="895" spans="9:9" x14ac:dyDescent="0.3">
      <c r="I895" s="948"/>
    </row>
    <row r="896" spans="9:9" x14ac:dyDescent="0.3">
      <c r="I896" s="948"/>
    </row>
    <row r="897" spans="9:9" x14ac:dyDescent="0.3">
      <c r="I897" s="948"/>
    </row>
    <row r="898" spans="9:9" x14ac:dyDescent="0.3">
      <c r="I898" s="948"/>
    </row>
    <row r="899" spans="9:9" x14ac:dyDescent="0.3">
      <c r="I899" s="948"/>
    </row>
    <row r="900" spans="9:9" x14ac:dyDescent="0.3">
      <c r="I900" s="948"/>
    </row>
    <row r="901" spans="9:9" x14ac:dyDescent="0.3">
      <c r="I901" s="948"/>
    </row>
    <row r="902" spans="9:9" x14ac:dyDescent="0.3">
      <c r="I902" s="948"/>
    </row>
    <row r="903" spans="9:9" x14ac:dyDescent="0.3">
      <c r="I903" s="948"/>
    </row>
    <row r="904" spans="9:9" x14ac:dyDescent="0.3">
      <c r="I904" s="948"/>
    </row>
    <row r="905" spans="9:9" x14ac:dyDescent="0.3">
      <c r="I905" s="948"/>
    </row>
    <row r="906" spans="9:9" x14ac:dyDescent="0.3">
      <c r="I906" s="948"/>
    </row>
    <row r="907" spans="9:9" x14ac:dyDescent="0.3">
      <c r="I907" s="948"/>
    </row>
    <row r="908" spans="9:9" x14ac:dyDescent="0.3">
      <c r="I908" s="948"/>
    </row>
    <row r="909" spans="9:9" x14ac:dyDescent="0.3">
      <c r="I909" s="948"/>
    </row>
    <row r="910" spans="9:9" x14ac:dyDescent="0.3">
      <c r="I910" s="948"/>
    </row>
    <row r="911" spans="9:9" x14ac:dyDescent="0.3">
      <c r="I911" s="948"/>
    </row>
    <row r="912" spans="9:9" x14ac:dyDescent="0.3">
      <c r="I912" s="948"/>
    </row>
    <row r="913" spans="9:9" x14ac:dyDescent="0.3">
      <c r="I913" s="948"/>
    </row>
    <row r="914" spans="9:9" x14ac:dyDescent="0.3">
      <c r="I914" s="948"/>
    </row>
    <row r="915" spans="9:9" x14ac:dyDescent="0.3">
      <c r="I915" s="948"/>
    </row>
    <row r="916" spans="9:9" x14ac:dyDescent="0.3">
      <c r="I916" s="948"/>
    </row>
    <row r="917" spans="9:9" x14ac:dyDescent="0.3">
      <c r="I917" s="948"/>
    </row>
    <row r="918" spans="9:9" x14ac:dyDescent="0.3">
      <c r="I918" s="948"/>
    </row>
    <row r="919" spans="9:9" x14ac:dyDescent="0.3">
      <c r="I919" s="948"/>
    </row>
    <row r="920" spans="9:9" x14ac:dyDescent="0.3">
      <c r="I920" s="948"/>
    </row>
    <row r="921" spans="9:9" x14ac:dyDescent="0.3">
      <c r="I921" s="948"/>
    </row>
    <row r="922" spans="9:9" x14ac:dyDescent="0.3">
      <c r="I922" s="948"/>
    </row>
    <row r="923" spans="9:9" x14ac:dyDescent="0.3">
      <c r="I923" s="948"/>
    </row>
    <row r="924" spans="9:9" x14ac:dyDescent="0.3">
      <c r="I924" s="948"/>
    </row>
    <row r="925" spans="9:9" x14ac:dyDescent="0.3">
      <c r="I925" s="948"/>
    </row>
    <row r="926" spans="9:9" x14ac:dyDescent="0.3">
      <c r="I926" s="948"/>
    </row>
    <row r="927" spans="9:9" x14ac:dyDescent="0.3">
      <c r="I927" s="948"/>
    </row>
    <row r="928" spans="9:9" x14ac:dyDescent="0.3">
      <c r="I928" s="948"/>
    </row>
    <row r="929" spans="9:9" x14ac:dyDescent="0.3">
      <c r="I929" s="948"/>
    </row>
    <row r="930" spans="9:9" x14ac:dyDescent="0.3">
      <c r="I930" s="948"/>
    </row>
    <row r="931" spans="9:9" x14ac:dyDescent="0.3">
      <c r="I931" s="948"/>
    </row>
    <row r="932" spans="9:9" x14ac:dyDescent="0.3">
      <c r="I932" s="948"/>
    </row>
    <row r="933" spans="9:9" x14ac:dyDescent="0.3">
      <c r="I933" s="948"/>
    </row>
    <row r="934" spans="9:9" x14ac:dyDescent="0.3">
      <c r="I934" s="948"/>
    </row>
    <row r="935" spans="9:9" x14ac:dyDescent="0.3">
      <c r="I935" s="948"/>
    </row>
    <row r="936" spans="9:9" x14ac:dyDescent="0.3">
      <c r="I936" s="948"/>
    </row>
    <row r="937" spans="9:9" x14ac:dyDescent="0.3">
      <c r="I937" s="948"/>
    </row>
    <row r="938" spans="9:9" x14ac:dyDescent="0.3">
      <c r="I938" s="948"/>
    </row>
    <row r="939" spans="9:9" x14ac:dyDescent="0.3">
      <c r="I939" s="948"/>
    </row>
    <row r="940" spans="9:9" x14ac:dyDescent="0.3">
      <c r="I940" s="948"/>
    </row>
    <row r="941" spans="9:9" x14ac:dyDescent="0.3">
      <c r="I941" s="948"/>
    </row>
    <row r="942" spans="9:9" x14ac:dyDescent="0.3">
      <c r="I942" s="948"/>
    </row>
    <row r="943" spans="9:9" x14ac:dyDescent="0.3">
      <c r="I943" s="948"/>
    </row>
    <row r="944" spans="9:9" x14ac:dyDescent="0.3">
      <c r="I944" s="948"/>
    </row>
    <row r="945" spans="9:9" x14ac:dyDescent="0.3">
      <c r="I945" s="948"/>
    </row>
    <row r="946" spans="9:9" x14ac:dyDescent="0.3">
      <c r="I946" s="948"/>
    </row>
    <row r="947" spans="9:9" x14ac:dyDescent="0.3">
      <c r="I947" s="948"/>
    </row>
    <row r="948" spans="9:9" x14ac:dyDescent="0.3">
      <c r="I948" s="948"/>
    </row>
    <row r="949" spans="9:9" x14ac:dyDescent="0.3">
      <c r="I949" s="948"/>
    </row>
    <row r="950" spans="9:9" x14ac:dyDescent="0.3">
      <c r="I950" s="948"/>
    </row>
    <row r="951" spans="9:9" x14ac:dyDescent="0.3">
      <c r="I951" s="948"/>
    </row>
    <row r="952" spans="9:9" x14ac:dyDescent="0.3">
      <c r="I952" s="948"/>
    </row>
    <row r="953" spans="9:9" x14ac:dyDescent="0.3">
      <c r="I953" s="948"/>
    </row>
    <row r="954" spans="9:9" x14ac:dyDescent="0.3">
      <c r="I954" s="948"/>
    </row>
    <row r="955" spans="9:9" x14ac:dyDescent="0.3">
      <c r="I955" s="948"/>
    </row>
  </sheetData>
  <sheetProtection algorithmName="SHA-512" hashValue="2y577h8XsyetgKw1kd3nVdegAwvpqMREFy5OYPXFg0OGJlnoFbUchB49nXA37Eaw2SOqNc1CqM2aWMbB1oJnvg==" saltValue="PHRzBSWOAqW7ZOJV4Z0O/A==" spinCount="100000" sheet="1" formatColumns="0" formatRows="0" insertHyperlinks="0"/>
  <dataConsolidate/>
  <mergeCells count="227">
    <mergeCell ref="J57:K57"/>
    <mergeCell ref="Q57:R57"/>
    <mergeCell ref="B56:D56"/>
    <mergeCell ref="J56:K56"/>
    <mergeCell ref="Q56:R56"/>
    <mergeCell ref="B92:C92"/>
    <mergeCell ref="D92:E92"/>
    <mergeCell ref="F92:G92"/>
    <mergeCell ref="J92:K92"/>
    <mergeCell ref="Q92:R92"/>
    <mergeCell ref="M67:M68"/>
    <mergeCell ref="M76:M77"/>
    <mergeCell ref="B88:C88"/>
    <mergeCell ref="B78:D78"/>
    <mergeCell ref="B79:D79"/>
    <mergeCell ref="B80:D80"/>
    <mergeCell ref="B87:C87"/>
    <mergeCell ref="D86:E86"/>
    <mergeCell ref="D85:E85"/>
    <mergeCell ref="D87:E87"/>
    <mergeCell ref="D88:E88"/>
    <mergeCell ref="D91:E91"/>
    <mergeCell ref="I67:I68"/>
    <mergeCell ref="A63:K63"/>
    <mergeCell ref="F96:G96"/>
    <mergeCell ref="D95:E95"/>
    <mergeCell ref="B95:C95"/>
    <mergeCell ref="J89:K89"/>
    <mergeCell ref="J90:K90"/>
    <mergeCell ref="J91:K91"/>
    <mergeCell ref="J94:K94"/>
    <mergeCell ref="Q89:R89"/>
    <mergeCell ref="Q90:R90"/>
    <mergeCell ref="Q91:R91"/>
    <mergeCell ref="F89:G89"/>
    <mergeCell ref="F90:G90"/>
    <mergeCell ref="F91:G91"/>
    <mergeCell ref="F93:G93"/>
    <mergeCell ref="F94:G94"/>
    <mergeCell ref="F95:G95"/>
    <mergeCell ref="D96:E96"/>
    <mergeCell ref="B89:C89"/>
    <mergeCell ref="B90:C90"/>
    <mergeCell ref="B91:C91"/>
    <mergeCell ref="B93:C93"/>
    <mergeCell ref="B94:C94"/>
    <mergeCell ref="D89:E89"/>
    <mergeCell ref="D90:E90"/>
    <mergeCell ref="J53:K53"/>
    <mergeCell ref="J54:K54"/>
    <mergeCell ref="J59:K59"/>
    <mergeCell ref="J85:K85"/>
    <mergeCell ref="J86:K86"/>
    <mergeCell ref="Q93:R93"/>
    <mergeCell ref="Q94:R94"/>
    <mergeCell ref="Q95:R95"/>
    <mergeCell ref="Q96:R96"/>
    <mergeCell ref="J93:K93"/>
    <mergeCell ref="J95:K95"/>
    <mergeCell ref="J96:K96"/>
    <mergeCell ref="Q55:R55"/>
    <mergeCell ref="Q58:R58"/>
    <mergeCell ref="Q59:R59"/>
    <mergeCell ref="Q60:R60"/>
    <mergeCell ref="Q61:R61"/>
    <mergeCell ref="Q67:R68"/>
    <mergeCell ref="Q69:R69"/>
    <mergeCell ref="Q70:R70"/>
    <mergeCell ref="O63:R63"/>
    <mergeCell ref="O67:O68"/>
    <mergeCell ref="P67:P68"/>
    <mergeCell ref="Q71:R71"/>
    <mergeCell ref="B55:D55"/>
    <mergeCell ref="J55:K55"/>
    <mergeCell ref="J78:K78"/>
    <mergeCell ref="J79:K79"/>
    <mergeCell ref="J80:K80"/>
    <mergeCell ref="J81:K81"/>
    <mergeCell ref="J82:K82"/>
    <mergeCell ref="J87:K87"/>
    <mergeCell ref="J69:K69"/>
    <mergeCell ref="J70:K70"/>
    <mergeCell ref="J71:K71"/>
    <mergeCell ref="J72:K72"/>
    <mergeCell ref="J73:K73"/>
    <mergeCell ref="J60:K60"/>
    <mergeCell ref="B59:D59"/>
    <mergeCell ref="B61:D61"/>
    <mergeCell ref="J61:K61"/>
    <mergeCell ref="I76:I77"/>
    <mergeCell ref="B81:D81"/>
    <mergeCell ref="B82:D82"/>
    <mergeCell ref="J76:K77"/>
    <mergeCell ref="B58:D58"/>
    <mergeCell ref="J58:K58"/>
    <mergeCell ref="B57:D57"/>
    <mergeCell ref="D93:E93"/>
    <mergeCell ref="D94:E94"/>
    <mergeCell ref="B85:C85"/>
    <mergeCell ref="B86:C86"/>
    <mergeCell ref="A76:A77"/>
    <mergeCell ref="B76:D77"/>
    <mergeCell ref="E76:H76"/>
    <mergeCell ref="A67:A68"/>
    <mergeCell ref="B67:D68"/>
    <mergeCell ref="E67:H67"/>
    <mergeCell ref="J67:K68"/>
    <mergeCell ref="B69:D69"/>
    <mergeCell ref="B70:D70"/>
    <mergeCell ref="B71:D71"/>
    <mergeCell ref="B72:D72"/>
    <mergeCell ref="B73:D73"/>
    <mergeCell ref="C3:K3"/>
    <mergeCell ref="C4:K4"/>
    <mergeCell ref="C5:K5"/>
    <mergeCell ref="B60:D60"/>
    <mergeCell ref="B46:C46"/>
    <mergeCell ref="B50:D50"/>
    <mergeCell ref="B51:D51"/>
    <mergeCell ref="B31:C31"/>
    <mergeCell ref="B47:C47"/>
    <mergeCell ref="B32:C32"/>
    <mergeCell ref="B33:C33"/>
    <mergeCell ref="B52:D52"/>
    <mergeCell ref="B53:D53"/>
    <mergeCell ref="B54:D54"/>
    <mergeCell ref="B34:C34"/>
    <mergeCell ref="B35:C35"/>
    <mergeCell ref="J50:K50"/>
    <mergeCell ref="J51:K51"/>
    <mergeCell ref="J52:K52"/>
    <mergeCell ref="B36:C36"/>
    <mergeCell ref="B27:C27"/>
    <mergeCell ref="B17:C17"/>
    <mergeCell ref="B25:C25"/>
    <mergeCell ref="B26:C26"/>
    <mergeCell ref="B13:C13"/>
    <mergeCell ref="B24:C24"/>
    <mergeCell ref="J24:K24"/>
    <mergeCell ref="B45:C45"/>
    <mergeCell ref="B43:C43"/>
    <mergeCell ref="B44:C44"/>
    <mergeCell ref="B38:C38"/>
    <mergeCell ref="B39:C39"/>
    <mergeCell ref="B40:C40"/>
    <mergeCell ref="B41:C41"/>
    <mergeCell ref="B42:C42"/>
    <mergeCell ref="B37:C37"/>
    <mergeCell ref="B29:K29"/>
    <mergeCell ref="J11:K11"/>
    <mergeCell ref="J12:K12"/>
    <mergeCell ref="J13:K13"/>
    <mergeCell ref="J17:K17"/>
    <mergeCell ref="J25:K25"/>
    <mergeCell ref="J26:K26"/>
    <mergeCell ref="J27:K27"/>
    <mergeCell ref="B20:C20"/>
    <mergeCell ref="J20:K20"/>
    <mergeCell ref="B18:C18"/>
    <mergeCell ref="J18:K18"/>
    <mergeCell ref="B19:C19"/>
    <mergeCell ref="J19:K19"/>
    <mergeCell ref="B22:C22"/>
    <mergeCell ref="J22:K22"/>
    <mergeCell ref="B21:C21"/>
    <mergeCell ref="J21:K21"/>
    <mergeCell ref="B23:C23"/>
    <mergeCell ref="J23:K23"/>
    <mergeCell ref="O1:R1"/>
    <mergeCell ref="O7:R7"/>
    <mergeCell ref="O9:R9"/>
    <mergeCell ref="B16:C16"/>
    <mergeCell ref="J16:K16"/>
    <mergeCell ref="B14:C14"/>
    <mergeCell ref="J14:K14"/>
    <mergeCell ref="B15:C15"/>
    <mergeCell ref="J15:K15"/>
    <mergeCell ref="Q11:R11"/>
    <mergeCell ref="Q12:R12"/>
    <mergeCell ref="Q13:R13"/>
    <mergeCell ref="Q14:R14"/>
    <mergeCell ref="Q15:R15"/>
    <mergeCell ref="Q16:R16"/>
    <mergeCell ref="B9:K9"/>
    <mergeCell ref="B10:K10"/>
    <mergeCell ref="B11:C11"/>
    <mergeCell ref="B12:C12"/>
    <mergeCell ref="A1:K1"/>
    <mergeCell ref="A7:K7"/>
    <mergeCell ref="A3:B3"/>
    <mergeCell ref="A4:B4"/>
    <mergeCell ref="A5:B5"/>
    <mergeCell ref="Q17:R17"/>
    <mergeCell ref="Q25:R25"/>
    <mergeCell ref="Q26:R26"/>
    <mergeCell ref="Q27:R27"/>
    <mergeCell ref="Q50:R50"/>
    <mergeCell ref="Q51:R51"/>
    <mergeCell ref="Q52:R52"/>
    <mergeCell ref="Q53:R53"/>
    <mergeCell ref="Q54:R54"/>
    <mergeCell ref="Q20:R20"/>
    <mergeCell ref="Q18:R18"/>
    <mergeCell ref="Q19:R19"/>
    <mergeCell ref="Q22:R22"/>
    <mergeCell ref="Q21:R21"/>
    <mergeCell ref="Q23:R23"/>
    <mergeCell ref="Q24:R24"/>
    <mergeCell ref="Q72:R72"/>
    <mergeCell ref="F85:G85"/>
    <mergeCell ref="F86:G86"/>
    <mergeCell ref="F87:G87"/>
    <mergeCell ref="F88:G88"/>
    <mergeCell ref="Q85:R85"/>
    <mergeCell ref="Q86:R86"/>
    <mergeCell ref="Q87:R87"/>
    <mergeCell ref="Q88:R88"/>
    <mergeCell ref="J88:K88"/>
    <mergeCell ref="Q81:R81"/>
    <mergeCell ref="Q82:R82"/>
    <mergeCell ref="O76:O77"/>
    <mergeCell ref="P76:P77"/>
    <mergeCell ref="Q73:R73"/>
    <mergeCell ref="Q76:R77"/>
    <mergeCell ref="Q78:R78"/>
    <mergeCell ref="Q79:R79"/>
    <mergeCell ref="Q80:R80"/>
  </mergeCells>
  <dataValidations count="5">
    <dataValidation type="list" allowBlank="1" showInputMessage="1" showErrorMessage="1" sqref="D12:D26 D32:D46" xr:uid="{BF36188D-64C7-4354-BDC4-228117482D96}">
      <formula1>$AA$1:$AA$6</formula1>
    </dataValidation>
    <dataValidation type="list" allowBlank="1" showInputMessage="1" showErrorMessage="1" sqref="O78:O81 O51:O60 O69:O72 O32:O46 O12:O26 O86:O95" xr:uid="{E2EA1520-9DB8-4683-BB11-80906E9370B4}">
      <formula1>$AA$9:$AA$10</formula1>
    </dataValidation>
    <dataValidation type="list" allowBlank="1" showInputMessage="1" showErrorMessage="1" sqref="E51:E60" xr:uid="{D2624351-6236-49DB-A0BE-43206B160F93}">
      <formula1>$AB$59:$AB$61</formula1>
    </dataValidation>
    <dataValidation type="list" showInputMessage="1" showErrorMessage="1" sqref="H51:H60" xr:uid="{BADF1611-F1FB-4EBE-8A0A-F375906EE6B2}">
      <formula1>$AB$51:$AB$53</formula1>
    </dataValidation>
    <dataValidation type="list" allowBlank="1" showInputMessage="1" showErrorMessage="1" sqref="G51:G60" xr:uid="{53933572-C550-4D04-A7AF-5F10FEE75D1C}">
      <formula1>$AD$51:$AD$55</formula1>
    </dataValidation>
  </dataValidations>
  <printOptions horizontalCentered="1"/>
  <pageMargins left="0.11811023622047245" right="0.11811023622047245" top="0.59055118110236227" bottom="0.39370078740157483" header="0.19685039370078741" footer="0.19685039370078741"/>
  <pageSetup paperSize="9" orientation="landscape" r:id="rId1"/>
  <headerFooter>
    <oddHeader>&amp;R&amp;"Arial Narrow,Regular"&amp;10&amp;A</oddHeader>
    <oddFooter>&amp;R&amp;"Arial Narrow,Regular"&amp;10Page &amp;P of &amp;N</oddFooter>
  </headerFooter>
  <rowBreaks count="1" manualBreakCount="1">
    <brk id="48" max="10" man="1"/>
  </rowBreaks>
  <ignoredErrors>
    <ignoredError sqref="A9 A10 A29 A49 A65:A66 A7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80"/>
  <sheetViews>
    <sheetView showGridLines="0" zoomScaleNormal="100" zoomScaleSheetLayoutView="100" workbookViewId="0">
      <selection activeCell="N2" sqref="N1:N1048576"/>
    </sheetView>
  </sheetViews>
  <sheetFormatPr defaultColWidth="14.44140625" defaultRowHeight="13.8" x14ac:dyDescent="0.25"/>
  <cols>
    <col min="1" max="2" width="3.5546875" style="95" customWidth="1"/>
    <col min="3" max="3" width="13.5546875" style="95" customWidth="1"/>
    <col min="4" max="4" width="16.44140625" style="95" customWidth="1"/>
    <col min="5" max="5" width="9.109375" style="95" customWidth="1"/>
    <col min="6" max="6" width="9.77734375" style="95" bestFit="1" customWidth="1"/>
    <col min="7" max="7" width="10.88671875" style="95" customWidth="1"/>
    <col min="8" max="8" width="16.21875" style="152" customWidth="1"/>
    <col min="9" max="9" width="15.5546875" style="152" customWidth="1"/>
    <col min="10" max="10" width="0.88671875" style="1495" customWidth="1"/>
    <col min="11" max="11" width="80.77734375" style="1495" customWidth="1"/>
    <col min="12" max="12" width="1.77734375" style="152" customWidth="1"/>
    <col min="13" max="13" width="17" style="211" hidden="1" customWidth="1"/>
    <col min="14" max="14" width="13.33203125" style="95" hidden="1" customWidth="1"/>
    <col min="15" max="15" width="67.88671875" style="95" hidden="1" customWidth="1"/>
    <col min="16" max="16" width="8.6640625" style="95" customWidth="1"/>
    <col min="17" max="31" width="8.6640625" style="4" customWidth="1"/>
    <col min="32" max="16384" width="14.44140625" style="4"/>
  </cols>
  <sheetData>
    <row r="1" spans="1:16" s="1" customFormat="1" ht="15.6" x14ac:dyDescent="0.3">
      <c r="A1" s="2055" t="s">
        <v>10</v>
      </c>
      <c r="B1" s="2055"/>
      <c r="C1" s="2055"/>
      <c r="D1" s="2055"/>
      <c r="E1" s="2055"/>
      <c r="F1" s="2055"/>
      <c r="G1" s="2055"/>
      <c r="H1" s="2055"/>
      <c r="I1" s="2055"/>
      <c r="J1" s="1488"/>
      <c r="K1" s="1488"/>
      <c r="L1" s="59"/>
      <c r="M1" s="2055" t="str">
        <f>A1</f>
        <v>FACULTY POSITION RECLASSIFICATION FOR SUCs</v>
      </c>
      <c r="N1" s="2055"/>
      <c r="O1" s="2055"/>
      <c r="P1" s="65"/>
    </row>
    <row r="2" spans="1:16" s="1" customFormat="1" x14ac:dyDescent="0.3">
      <c r="A2" s="65"/>
      <c r="B2" s="65"/>
      <c r="C2" s="65"/>
      <c r="D2" s="65"/>
      <c r="E2" s="65"/>
      <c r="F2" s="65"/>
      <c r="G2" s="65"/>
      <c r="H2" s="59"/>
      <c r="I2" s="59"/>
      <c r="J2" s="88"/>
      <c r="K2" s="88"/>
      <c r="L2" s="59"/>
      <c r="M2" s="236"/>
      <c r="N2" s="65"/>
      <c r="O2" s="65"/>
      <c r="P2" s="65"/>
    </row>
    <row r="3" spans="1:16" s="1" customFormat="1" ht="15.6" x14ac:dyDescent="0.3">
      <c r="A3" s="2055" t="s">
        <v>1</v>
      </c>
      <c r="B3" s="2055"/>
      <c r="C3" s="2055"/>
      <c r="D3" s="2055"/>
      <c r="E3" s="2055"/>
      <c r="F3" s="2055"/>
      <c r="G3" s="2055"/>
      <c r="H3" s="2055"/>
      <c r="I3" s="2055"/>
      <c r="J3" s="1488"/>
      <c r="K3" s="1488"/>
      <c r="L3" s="59"/>
      <c r="M3" s="2055" t="str">
        <f>A3</f>
        <v>KRA I - INSTRUCTION</v>
      </c>
      <c r="N3" s="2055"/>
      <c r="O3" s="2055"/>
      <c r="P3" s="65"/>
    </row>
    <row r="4" spans="1:16" s="1" customFormat="1" x14ac:dyDescent="0.3">
      <c r="A4" s="2056" t="s">
        <v>16</v>
      </c>
      <c r="B4" s="2056"/>
      <c r="C4" s="2056"/>
      <c r="D4" s="2056"/>
      <c r="E4" s="2056"/>
      <c r="F4" s="2056"/>
      <c r="G4" s="2056"/>
      <c r="H4" s="2056"/>
      <c r="I4" s="2056"/>
      <c r="J4" s="1489"/>
      <c r="K4" s="1489"/>
      <c r="L4" s="59"/>
      <c r="M4" s="2056" t="str">
        <f>A4</f>
        <v>SUMMARY OF POINTS</v>
      </c>
      <c r="N4" s="2056"/>
      <c r="O4" s="2056"/>
      <c r="P4" s="65"/>
    </row>
    <row r="5" spans="1:16" s="1" customFormat="1" ht="14.4" thickBot="1" x14ac:dyDescent="0.35">
      <c r="A5" s="65"/>
      <c r="B5" s="65"/>
      <c r="C5" s="65"/>
      <c r="D5" s="65"/>
      <c r="E5" s="65"/>
      <c r="F5" s="65"/>
      <c r="G5" s="65"/>
      <c r="H5" s="59"/>
      <c r="I5" s="59"/>
      <c r="J5" s="88"/>
      <c r="K5" s="88"/>
      <c r="L5" s="59"/>
      <c r="M5" s="236"/>
      <c r="N5" s="65"/>
      <c r="O5" s="65"/>
      <c r="P5" s="65"/>
    </row>
    <row r="6" spans="1:16" s="1" customFormat="1" x14ac:dyDescent="0.3">
      <c r="A6" s="2059" t="str">
        <f>'Request Form'!B6</f>
        <v>LAST NAME:</v>
      </c>
      <c r="B6" s="2060"/>
      <c r="C6" s="2061"/>
      <c r="D6" s="2062">
        <f>Form1_A!E3</f>
        <v>0</v>
      </c>
      <c r="E6" s="2063"/>
      <c r="F6" s="2063"/>
      <c r="G6" s="2063"/>
      <c r="H6" s="2063"/>
      <c r="I6" s="2064"/>
      <c r="J6" s="557"/>
      <c r="K6" s="557"/>
      <c r="L6" s="59"/>
      <c r="M6" s="522" t="str">
        <f>A6</f>
        <v>LAST NAME:</v>
      </c>
      <c r="N6" s="1558">
        <f>D6</f>
        <v>0</v>
      </c>
      <c r="O6" s="65"/>
      <c r="P6" s="65"/>
    </row>
    <row r="7" spans="1:16" s="1" customFormat="1" x14ac:dyDescent="0.3">
      <c r="A7" s="2071" t="str">
        <f>'Request Form'!B7</f>
        <v>FIRST NAME, EXT.:</v>
      </c>
      <c r="B7" s="2072"/>
      <c r="C7" s="2073"/>
      <c r="D7" s="2068">
        <f>Form1_A!E4</f>
        <v>0</v>
      </c>
      <c r="E7" s="2069"/>
      <c r="F7" s="2069"/>
      <c r="G7" s="2069"/>
      <c r="H7" s="2069"/>
      <c r="I7" s="2070"/>
      <c r="J7" s="557"/>
      <c r="K7" s="557"/>
      <c r="L7" s="59"/>
      <c r="M7" s="522" t="str">
        <f>A7</f>
        <v>FIRST NAME, EXT.:</v>
      </c>
      <c r="N7" s="1558">
        <f>D7</f>
        <v>0</v>
      </c>
      <c r="O7" s="65"/>
      <c r="P7" s="65"/>
    </row>
    <row r="8" spans="1:16" s="1" customFormat="1" x14ac:dyDescent="0.3">
      <c r="A8" s="2071" t="str">
        <f>'Request Form'!B8</f>
        <v>MIDDLE NAME:</v>
      </c>
      <c r="B8" s="2072"/>
      <c r="C8" s="2073"/>
      <c r="D8" s="2068">
        <f>Form1_A!E5</f>
        <v>0</v>
      </c>
      <c r="E8" s="2069"/>
      <c r="F8" s="2069"/>
      <c r="G8" s="2069"/>
      <c r="H8" s="2069"/>
      <c r="I8" s="2070"/>
      <c r="J8" s="557"/>
      <c r="K8" s="557"/>
      <c r="L8" s="59"/>
      <c r="M8" s="522" t="str">
        <f>A8</f>
        <v>MIDDLE NAME:</v>
      </c>
      <c r="N8" s="1558">
        <f>D8</f>
        <v>0</v>
      </c>
      <c r="O8" s="65"/>
      <c r="P8" s="65"/>
    </row>
    <row r="9" spans="1:16" s="1" customFormat="1" ht="14.4" thickBot="1" x14ac:dyDescent="0.35">
      <c r="A9" s="65"/>
      <c r="B9" s="65"/>
      <c r="C9" s="59"/>
      <c r="D9" s="59"/>
      <c r="E9" s="67"/>
      <c r="F9" s="67"/>
      <c r="G9" s="59"/>
      <c r="H9" s="59"/>
      <c r="I9" s="59"/>
      <c r="J9" s="88"/>
      <c r="K9" s="88"/>
      <c r="L9" s="59"/>
      <c r="M9" s="236"/>
      <c r="O9" s="65"/>
      <c r="P9" s="65"/>
    </row>
    <row r="10" spans="1:16" s="2" customFormat="1" ht="14.4" thickBot="1" x14ac:dyDescent="0.35">
      <c r="A10" s="2074" t="s">
        <v>138</v>
      </c>
      <c r="B10" s="2075"/>
      <c r="C10" s="2075"/>
      <c r="D10" s="2075"/>
      <c r="E10" s="2075"/>
      <c r="F10" s="2075"/>
      <c r="G10" s="2075"/>
      <c r="H10" s="2075"/>
      <c r="I10" s="2076"/>
      <c r="J10" s="1489"/>
      <c r="K10" s="1489" t="str">
        <f>A10</f>
        <v>CRITERION A - INSTRUCTION (MAX = 60 POINTS)</v>
      </c>
      <c r="L10" s="59"/>
      <c r="M10" s="2052" t="str">
        <f>A10</f>
        <v>CRITERION A - INSTRUCTION (MAX = 60 POINTS)</v>
      </c>
      <c r="N10" s="2052"/>
      <c r="O10" s="2052"/>
      <c r="P10" s="59"/>
    </row>
    <row r="11" spans="1:16" s="2" customFormat="1" ht="16.2" thickBot="1" x14ac:dyDescent="0.35">
      <c r="A11" s="286"/>
      <c r="B11" s="287"/>
      <c r="C11" s="287"/>
      <c r="D11" s="287"/>
      <c r="E11" s="287"/>
      <c r="F11" s="287"/>
      <c r="G11" s="287"/>
      <c r="H11" s="237" t="s">
        <v>171</v>
      </c>
      <c r="I11" s="160" t="s">
        <v>19</v>
      </c>
      <c r="J11" s="1490"/>
      <c r="K11" s="1490"/>
      <c r="L11" s="59"/>
      <c r="M11" s="2054"/>
      <c r="N11" s="2054"/>
      <c r="O11" s="59"/>
      <c r="P11" s="59"/>
    </row>
    <row r="12" spans="1:16" s="3" customFormat="1" ht="14.4" thickBot="1" x14ac:dyDescent="0.35">
      <c r="A12" s="103" t="s">
        <v>99</v>
      </c>
      <c r="B12" s="2058" t="s">
        <v>137</v>
      </c>
      <c r="C12" s="2058"/>
      <c r="D12" s="2058"/>
      <c r="E12" s="300"/>
      <c r="F12" s="300"/>
      <c r="G12" s="301"/>
      <c r="H12" s="1805"/>
      <c r="I12" s="302"/>
      <c r="J12" s="32"/>
      <c r="K12" s="1606" t="s">
        <v>447</v>
      </c>
      <c r="L12" s="115"/>
      <c r="M12" s="73" t="s">
        <v>174</v>
      </c>
      <c r="N12" s="73" t="s">
        <v>19</v>
      </c>
      <c r="O12" s="559" t="s">
        <v>447</v>
      </c>
      <c r="P12" s="64"/>
    </row>
    <row r="13" spans="1:16" s="1" customFormat="1" x14ac:dyDescent="0.3">
      <c r="A13" s="161">
        <v>1.1000000000000001</v>
      </c>
      <c r="B13" s="289" t="s">
        <v>139</v>
      </c>
      <c r="C13" s="289"/>
      <c r="D13" s="289"/>
      <c r="E13" s="299"/>
      <c r="F13" s="299"/>
      <c r="G13" s="290"/>
      <c r="H13" s="291">
        <f>Form1_A!K26</f>
        <v>0</v>
      </c>
      <c r="I13" s="2057"/>
      <c r="J13" s="1491"/>
      <c r="K13" s="1607"/>
      <c r="L13" s="59"/>
      <c r="M13" s="594">
        <f>Form1_A!U25</f>
        <v>0</v>
      </c>
      <c r="N13" s="597"/>
      <c r="O13" s="561"/>
      <c r="P13" s="65"/>
    </row>
    <row r="14" spans="1:16" s="1" customFormat="1" ht="14.4" thickBot="1" x14ac:dyDescent="0.35">
      <c r="A14" s="162">
        <v>1.2</v>
      </c>
      <c r="B14" s="292" t="s">
        <v>140</v>
      </c>
      <c r="C14" s="292"/>
      <c r="D14" s="292"/>
      <c r="E14" s="293"/>
      <c r="F14" s="293"/>
      <c r="G14" s="294"/>
      <c r="H14" s="295">
        <f>Form1_A!K42</f>
        <v>0</v>
      </c>
      <c r="I14" s="2057"/>
      <c r="J14" s="1491"/>
      <c r="K14" s="1608"/>
      <c r="L14" s="59"/>
      <c r="M14" s="595">
        <f>Form1_A!U41</f>
        <v>0</v>
      </c>
      <c r="N14" s="598"/>
      <c r="O14" s="562"/>
      <c r="P14" s="65"/>
    </row>
    <row r="15" spans="1:16" s="1" customFormat="1" ht="14.4" thickBot="1" x14ac:dyDescent="0.35">
      <c r="A15" s="2065" t="s">
        <v>71</v>
      </c>
      <c r="B15" s="2066"/>
      <c r="C15" s="2066"/>
      <c r="D15" s="2066"/>
      <c r="E15" s="2066"/>
      <c r="F15" s="2066"/>
      <c r="G15" s="2067"/>
      <c r="H15" s="1806">
        <f>SUM(H13:H14)</f>
        <v>0</v>
      </c>
      <c r="I15" s="288">
        <f>H15</f>
        <v>0</v>
      </c>
      <c r="J15" s="1492"/>
      <c r="K15" s="1609"/>
      <c r="L15" s="59"/>
      <c r="M15" s="1310">
        <f>SUM(M13:M14)</f>
        <v>0</v>
      </c>
      <c r="N15" s="596">
        <f>M15</f>
        <v>0</v>
      </c>
      <c r="O15" s="558"/>
      <c r="P15" s="65"/>
    </row>
    <row r="16" spans="1:16" s="1" customFormat="1" ht="14.4" thickBot="1" x14ac:dyDescent="0.35">
      <c r="A16" s="2101"/>
      <c r="B16" s="2101"/>
      <c r="C16" s="2101"/>
      <c r="D16" s="2101"/>
      <c r="E16" s="2101"/>
      <c r="F16" s="2101"/>
      <c r="G16" s="2101"/>
      <c r="H16" s="2101"/>
      <c r="I16" s="2101"/>
      <c r="J16" s="1489"/>
      <c r="K16" s="1489"/>
      <c r="L16" s="59"/>
      <c r="M16" s="236"/>
      <c r="N16" s="65"/>
      <c r="O16" s="65"/>
      <c r="P16" s="65"/>
    </row>
    <row r="17" spans="1:31" s="6" customFormat="1" ht="14.4" thickBot="1" x14ac:dyDescent="0.35">
      <c r="A17" s="2074" t="s">
        <v>448</v>
      </c>
      <c r="B17" s="2075"/>
      <c r="C17" s="2075"/>
      <c r="D17" s="2075"/>
      <c r="E17" s="2075"/>
      <c r="F17" s="2075"/>
      <c r="G17" s="2075"/>
      <c r="H17" s="2075"/>
      <c r="I17" s="2076"/>
      <c r="J17" s="1489"/>
      <c r="K17" s="1610" t="s">
        <v>447</v>
      </c>
      <c r="L17" s="88"/>
      <c r="M17" s="2051" t="str">
        <f>A17</f>
        <v>CRITERION B - CURRICULUM AND INSTRUCTIONAL MATERIALS DEVELOPMENT (MAX = 30 POINTS)</v>
      </c>
      <c r="N17" s="2051"/>
      <c r="O17" s="2051"/>
      <c r="P17" s="163"/>
    </row>
    <row r="18" spans="1:31" s="3" customFormat="1" ht="14.4" thickBot="1" x14ac:dyDescent="0.35">
      <c r="H18" s="60" t="s">
        <v>171</v>
      </c>
      <c r="I18" s="160" t="s">
        <v>19</v>
      </c>
      <c r="J18" s="1490"/>
      <c r="K18" s="1611"/>
      <c r="L18" s="115"/>
      <c r="M18" s="73" t="s">
        <v>174</v>
      </c>
      <c r="N18" s="73" t="s">
        <v>19</v>
      </c>
      <c r="O18" s="559" t="s">
        <v>447</v>
      </c>
      <c r="P18" s="64"/>
    </row>
    <row r="19" spans="1:31" s="3" customFormat="1" x14ac:dyDescent="0.3">
      <c r="A19" s="103" t="s">
        <v>43</v>
      </c>
      <c r="B19" s="2058" t="s">
        <v>543</v>
      </c>
      <c r="C19" s="2058"/>
      <c r="D19" s="2058"/>
      <c r="E19" s="2058"/>
      <c r="F19" s="2058"/>
      <c r="G19" s="2079"/>
      <c r="H19" s="61"/>
      <c r="I19" s="1308"/>
      <c r="J19" s="1490"/>
      <c r="K19" s="1612"/>
      <c r="L19" s="115"/>
      <c r="M19" s="599"/>
      <c r="N19" s="600"/>
      <c r="O19" s="565"/>
      <c r="P19" s="64"/>
    </row>
    <row r="20" spans="1:31" s="1" customFormat="1" x14ac:dyDescent="0.3">
      <c r="A20" s="296">
        <v>1.1000000000000001</v>
      </c>
      <c r="B20" s="2080" t="s">
        <v>567</v>
      </c>
      <c r="C20" s="2080"/>
      <c r="D20" s="2080"/>
      <c r="E20" s="2080"/>
      <c r="F20" s="2080"/>
      <c r="G20" s="2081"/>
      <c r="H20" s="291">
        <f>'Form1_B&amp;C'!I27</f>
        <v>0</v>
      </c>
      <c r="I20" s="2095"/>
      <c r="J20" s="1493"/>
      <c r="K20" s="1613"/>
      <c r="L20" s="59"/>
      <c r="M20" s="601">
        <f>'Form1_B&amp;C'!P27</f>
        <v>0</v>
      </c>
      <c r="N20" s="602"/>
      <c r="O20" s="564"/>
      <c r="P20" s="65"/>
    </row>
    <row r="21" spans="1:31" s="1" customFormat="1" ht="14.4" thickBot="1" x14ac:dyDescent="0.35">
      <c r="A21" s="297">
        <v>1.2</v>
      </c>
      <c r="B21" s="2082" t="s">
        <v>568</v>
      </c>
      <c r="C21" s="2082"/>
      <c r="D21" s="2082"/>
      <c r="E21" s="2082"/>
      <c r="F21" s="2082"/>
      <c r="G21" s="2083"/>
      <c r="H21" s="298">
        <f>'Form1_B&amp;C'!J47</f>
        <v>0</v>
      </c>
      <c r="I21" s="2095"/>
      <c r="J21" s="1493"/>
      <c r="K21" s="1613"/>
      <c r="L21" s="59"/>
      <c r="M21" s="603">
        <f>'Form1_B&amp;C'!Q47</f>
        <v>0</v>
      </c>
      <c r="N21" s="604"/>
      <c r="O21" s="563"/>
      <c r="P21" s="65"/>
    </row>
    <row r="22" spans="1:31" ht="14.4" thickBot="1" x14ac:dyDescent="0.3">
      <c r="A22" s="2092" t="s">
        <v>302</v>
      </c>
      <c r="B22" s="2093"/>
      <c r="C22" s="2093"/>
      <c r="D22" s="2093"/>
      <c r="E22" s="2093"/>
      <c r="F22" s="2093"/>
      <c r="G22" s="2094"/>
      <c r="H22" s="1306">
        <f>SUM(H20:H21)</f>
        <v>0</v>
      </c>
      <c r="I22" s="2095"/>
      <c r="J22" s="1493"/>
      <c r="K22" s="1613"/>
      <c r="L22" s="59"/>
      <c r="M22" s="605">
        <f>SUM(M20:M21)</f>
        <v>0</v>
      </c>
      <c r="N22" s="606"/>
      <c r="O22" s="572"/>
      <c r="P22" s="65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s="3" customFormat="1" ht="14.4" thickBot="1" x14ac:dyDescent="0.35">
      <c r="A23" s="182" t="s">
        <v>44</v>
      </c>
      <c r="B23" s="2104" t="s">
        <v>544</v>
      </c>
      <c r="C23" s="2104"/>
      <c r="D23" s="2104"/>
      <c r="E23" s="2104"/>
      <c r="F23" s="2104"/>
      <c r="G23" s="2105"/>
      <c r="H23" s="1307">
        <f>'Form1_B&amp;C'!I61</f>
        <v>0</v>
      </c>
      <c r="I23" s="2095"/>
      <c r="J23" s="1493"/>
      <c r="K23" s="1613"/>
      <c r="L23" s="115"/>
      <c r="M23" s="1312">
        <f>'Form1_B&amp;C'!P61</f>
        <v>0</v>
      </c>
      <c r="N23" s="1313"/>
      <c r="O23" s="633"/>
      <c r="P23" s="64"/>
    </row>
    <row r="24" spans="1:31" ht="14.4" thickBot="1" x14ac:dyDescent="0.3">
      <c r="A24" s="2092" t="s">
        <v>302</v>
      </c>
      <c r="B24" s="2093"/>
      <c r="C24" s="2093"/>
      <c r="D24" s="2093"/>
      <c r="E24" s="2093"/>
      <c r="F24" s="2093"/>
      <c r="G24" s="2094"/>
      <c r="H24" s="863">
        <f>H23</f>
        <v>0</v>
      </c>
      <c r="I24" s="2096"/>
      <c r="J24" s="1493"/>
      <c r="K24" s="1613"/>
      <c r="L24" s="59"/>
      <c r="M24" s="1314">
        <f>SUM(M23)</f>
        <v>0</v>
      </c>
      <c r="N24" s="1311"/>
      <c r="O24" s="148"/>
      <c r="P24" s="59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4.4" thickBot="1" x14ac:dyDescent="0.3">
      <c r="A25" s="154" t="s">
        <v>72</v>
      </c>
      <c r="B25" s="155"/>
      <c r="C25" s="155"/>
      <c r="D25" s="155"/>
      <c r="E25" s="155"/>
      <c r="F25" s="155"/>
      <c r="G25" s="156"/>
      <c r="H25" s="1806">
        <f>H22+H24</f>
        <v>0</v>
      </c>
      <c r="I25" s="1309">
        <f>IF(H25&gt;=30,30,H25)</f>
        <v>0</v>
      </c>
      <c r="J25" s="1492"/>
      <c r="K25" s="1609"/>
      <c r="L25" s="59"/>
      <c r="M25" s="595">
        <f>M22+M24</f>
        <v>0</v>
      </c>
      <c r="N25" s="607">
        <f>IF(M25&gt;=30,30,M25)</f>
        <v>0</v>
      </c>
      <c r="O25" s="148"/>
      <c r="P25" s="59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4.4" thickBot="1" x14ac:dyDescent="0.3">
      <c r="A26" s="2097"/>
      <c r="B26" s="2097"/>
      <c r="C26" s="2097"/>
      <c r="D26" s="2097"/>
      <c r="E26" s="2097"/>
      <c r="F26" s="2097"/>
      <c r="G26" s="2097"/>
      <c r="H26" s="2097"/>
      <c r="I26" s="2097"/>
      <c r="J26" s="1494"/>
      <c r="K26" s="1494"/>
      <c r="L26" s="59"/>
      <c r="M26" s="236"/>
      <c r="N26" s="59"/>
      <c r="O26" s="59"/>
      <c r="P26" s="59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4.4" thickBot="1" x14ac:dyDescent="0.3">
      <c r="A27" s="2084" t="s">
        <v>527</v>
      </c>
      <c r="B27" s="2085"/>
      <c r="C27" s="2085"/>
      <c r="D27" s="2085"/>
      <c r="E27" s="2085"/>
      <c r="F27" s="2085"/>
      <c r="G27" s="2085"/>
      <c r="H27" s="2085"/>
      <c r="I27" s="2086"/>
      <c r="J27" s="1494"/>
      <c r="K27" s="1614" t="s">
        <v>447</v>
      </c>
      <c r="L27" s="59"/>
      <c r="M27" s="2053" t="str">
        <f>A27</f>
        <v>CRITERION C - THESIS, DISSERTATION AND  MENTORSHIP SERVICES (MAX = 10 POINTS)</v>
      </c>
      <c r="N27" s="2053"/>
      <c r="O27" s="2053"/>
      <c r="P27" s="59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s="3" customFormat="1" ht="14.4" thickBot="1" x14ac:dyDescent="0.35">
      <c r="A28" s="68" t="s">
        <v>99</v>
      </c>
      <c r="B28" s="2106" t="s">
        <v>545</v>
      </c>
      <c r="C28" s="2106"/>
      <c r="D28" s="2106"/>
      <c r="E28" s="2106"/>
      <c r="F28" s="2106"/>
      <c r="G28" s="2107"/>
      <c r="H28" s="60" t="s">
        <v>171</v>
      </c>
      <c r="I28" s="160" t="s">
        <v>19</v>
      </c>
      <c r="J28" s="1490"/>
      <c r="K28" s="1611"/>
      <c r="L28" s="115"/>
      <c r="M28" s="73" t="s">
        <v>174</v>
      </c>
      <c r="N28" s="165" t="s">
        <v>19</v>
      </c>
      <c r="O28" s="559" t="s">
        <v>447</v>
      </c>
      <c r="P28" s="64"/>
    </row>
    <row r="29" spans="1:31" x14ac:dyDescent="0.25">
      <c r="A29" s="234">
        <v>1.1000000000000001</v>
      </c>
      <c r="B29" s="2108" t="s">
        <v>569</v>
      </c>
      <c r="C29" s="2108"/>
      <c r="D29" s="2108"/>
      <c r="E29" s="2108"/>
      <c r="F29" s="2108"/>
      <c r="G29" s="2109"/>
      <c r="H29" s="304">
        <f>'Form1_B&amp;C'!I73</f>
        <v>0</v>
      </c>
      <c r="I29" s="2098"/>
      <c r="J29" s="1489"/>
      <c r="K29" s="1615"/>
      <c r="L29" s="59"/>
      <c r="M29" s="608">
        <f>'Form1_B&amp;C'!P73</f>
        <v>0</v>
      </c>
      <c r="N29" s="609"/>
      <c r="O29" s="566"/>
      <c r="P29" s="65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x14ac:dyDescent="0.25">
      <c r="A30" s="164">
        <v>1.2</v>
      </c>
      <c r="B30" s="2090" t="s">
        <v>570</v>
      </c>
      <c r="C30" s="2090"/>
      <c r="D30" s="2090"/>
      <c r="E30" s="2090"/>
      <c r="F30" s="2090"/>
      <c r="G30" s="2091"/>
      <c r="H30" s="295">
        <f>'Form1_B&amp;C'!I82</f>
        <v>0</v>
      </c>
      <c r="I30" s="2099"/>
      <c r="J30" s="1489"/>
      <c r="K30" s="1615"/>
      <c r="L30" s="59"/>
      <c r="M30" s="610">
        <f>'Form1_B&amp;C'!P82</f>
        <v>0</v>
      </c>
      <c r="N30" s="611"/>
      <c r="O30" s="570"/>
      <c r="P30" s="65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4.4" thickBot="1" x14ac:dyDescent="0.3">
      <c r="A31" s="235">
        <v>2.1</v>
      </c>
      <c r="B31" s="2102" t="s">
        <v>571</v>
      </c>
      <c r="C31" s="2102"/>
      <c r="D31" s="2102"/>
      <c r="E31" s="2102"/>
      <c r="F31" s="2102"/>
      <c r="G31" s="2103"/>
      <c r="H31" s="305">
        <f>'Form1_B&amp;C'!I96</f>
        <v>0</v>
      </c>
      <c r="I31" s="2099"/>
      <c r="J31" s="1489"/>
      <c r="K31" s="1615"/>
      <c r="L31" s="59"/>
      <c r="M31" s="612">
        <f>'Form1_B&amp;C'!P96</f>
        <v>0</v>
      </c>
      <c r="N31" s="613"/>
      <c r="O31" s="567"/>
      <c r="P31" s="65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4.4" thickBot="1" x14ac:dyDescent="0.3">
      <c r="A32" s="2087" t="s">
        <v>302</v>
      </c>
      <c r="B32" s="2088"/>
      <c r="C32" s="2088"/>
      <c r="D32" s="2088"/>
      <c r="E32" s="2088"/>
      <c r="F32" s="2088"/>
      <c r="G32" s="2089"/>
      <c r="H32" s="863">
        <f>SUM(H29:H31)</f>
        <v>0</v>
      </c>
      <c r="I32" s="2100"/>
      <c r="J32" s="1489"/>
      <c r="K32" s="1615"/>
      <c r="L32" s="59"/>
      <c r="M32" s="614">
        <f>SUM(M29:M31)</f>
        <v>0</v>
      </c>
      <c r="N32" s="615"/>
      <c r="O32" s="96"/>
      <c r="P32" s="65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4.4" thickBot="1" x14ac:dyDescent="0.3">
      <c r="A33" s="154" t="s">
        <v>79</v>
      </c>
      <c r="B33" s="155"/>
      <c r="C33" s="156"/>
      <c r="D33" s="155"/>
      <c r="E33" s="155"/>
      <c r="F33" s="155"/>
      <c r="G33" s="156"/>
      <c r="H33" s="1806">
        <f>H32</f>
        <v>0</v>
      </c>
      <c r="I33" s="288">
        <f>IF(H33&gt;=10,10,H33)</f>
        <v>0</v>
      </c>
      <c r="J33" s="1492"/>
      <c r="K33" s="1616"/>
      <c r="L33" s="59"/>
      <c r="M33" s="1315">
        <f>M32</f>
        <v>0</v>
      </c>
      <c r="N33" s="616">
        <f>IF(M33&gt;=10,10,M33)</f>
        <v>0</v>
      </c>
      <c r="O33" s="572"/>
      <c r="P33" s="65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s="13" customFormat="1" ht="18.600000000000001" thickBot="1" x14ac:dyDescent="0.4">
      <c r="A34" s="2077" t="s">
        <v>20</v>
      </c>
      <c r="B34" s="2078"/>
      <c r="C34" s="2078"/>
      <c r="D34" s="2078"/>
      <c r="E34" s="2078"/>
      <c r="F34" s="2078"/>
      <c r="G34" s="2078"/>
      <c r="H34" s="1810">
        <f>H15+H25+H33</f>
        <v>0</v>
      </c>
      <c r="I34" s="306">
        <f>I15+I25+I33</f>
        <v>0</v>
      </c>
      <c r="J34" s="1487"/>
      <c r="K34" s="1617"/>
      <c r="L34" s="166"/>
      <c r="M34" s="1316">
        <f>M25+M33+M15</f>
        <v>0</v>
      </c>
      <c r="N34" s="617">
        <f>N15+N25+N33</f>
        <v>0</v>
      </c>
      <c r="O34" s="560"/>
      <c r="P34" s="167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1:31" x14ac:dyDescent="0.25">
      <c r="C35" s="65"/>
      <c r="D35" s="65"/>
      <c r="E35" s="65"/>
      <c r="F35" s="65"/>
      <c r="G35" s="65"/>
      <c r="H35" s="59"/>
      <c r="I35" s="59"/>
      <c r="J35" s="88"/>
      <c r="K35" s="88"/>
      <c r="L35" s="59"/>
      <c r="M35" s="236"/>
      <c r="N35" s="65"/>
      <c r="O35" s="65"/>
      <c r="P35" s="65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s="55" customFormat="1" x14ac:dyDescent="0.25">
      <c r="C36" s="1001" t="s">
        <v>2</v>
      </c>
      <c r="D36" s="56"/>
      <c r="E36" s="244" t="s">
        <v>178</v>
      </c>
      <c r="G36" s="56"/>
      <c r="H36" s="57"/>
      <c r="I36" s="57"/>
      <c r="J36" s="198"/>
      <c r="K36" s="198"/>
      <c r="L36" s="57"/>
      <c r="M36" s="50" t="s">
        <v>181</v>
      </c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</row>
    <row r="37" spans="1:31" s="55" customFormat="1" x14ac:dyDescent="0.25">
      <c r="C37" s="56"/>
      <c r="D37" s="56"/>
      <c r="E37" s="243"/>
      <c r="G37" s="56"/>
      <c r="H37" s="57"/>
      <c r="I37" s="57"/>
      <c r="J37" s="198"/>
      <c r="K37" s="198"/>
      <c r="L37" s="57"/>
      <c r="M37" s="245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</row>
    <row r="38" spans="1:31" s="55" customFormat="1" x14ac:dyDescent="0.25">
      <c r="C38" s="56"/>
      <c r="D38" s="56"/>
      <c r="E38" s="243"/>
      <c r="G38" s="56"/>
      <c r="H38" s="57"/>
      <c r="I38" s="57"/>
      <c r="J38" s="198"/>
      <c r="K38" s="198"/>
      <c r="L38" s="57"/>
      <c r="M38" s="245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</row>
    <row r="39" spans="1:31" s="55" customFormat="1" x14ac:dyDescent="0.25">
      <c r="C39" s="47" t="s">
        <v>11</v>
      </c>
      <c r="D39" s="56"/>
      <c r="E39" s="246" t="s">
        <v>276</v>
      </c>
      <c r="G39" s="56"/>
      <c r="H39" s="57"/>
      <c r="I39" s="57"/>
      <c r="J39" s="198"/>
      <c r="K39" s="198"/>
      <c r="L39" s="57"/>
      <c r="M39" s="19" t="s">
        <v>277</v>
      </c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</row>
    <row r="40" spans="1:31" s="55" customFormat="1" x14ac:dyDescent="0.25">
      <c r="C40" s="47" t="s">
        <v>3</v>
      </c>
      <c r="D40" s="56"/>
      <c r="E40" s="51" t="s">
        <v>3</v>
      </c>
      <c r="G40" s="56"/>
      <c r="H40" s="57"/>
      <c r="I40" s="57"/>
      <c r="J40" s="198"/>
      <c r="K40" s="198"/>
      <c r="L40" s="57"/>
      <c r="M40" s="51" t="s">
        <v>3</v>
      </c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</row>
    <row r="41" spans="1:31" s="55" customFormat="1" x14ac:dyDescent="0.25">
      <c r="C41" s="56"/>
      <c r="D41" s="56"/>
      <c r="E41" s="1509"/>
      <c r="F41" s="56"/>
      <c r="G41" s="56"/>
      <c r="H41" s="57"/>
      <c r="I41" s="57"/>
      <c r="J41" s="198"/>
      <c r="K41" s="198"/>
      <c r="L41" s="57"/>
      <c r="M41" s="242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</row>
    <row r="42" spans="1:31" s="55" customFormat="1" x14ac:dyDescent="0.25">
      <c r="C42" s="56"/>
      <c r="D42" s="56"/>
      <c r="E42" s="1509"/>
      <c r="F42" s="56"/>
      <c r="G42" s="56"/>
      <c r="H42" s="57"/>
      <c r="I42" s="57"/>
      <c r="J42" s="198"/>
      <c r="K42" s="198"/>
      <c r="L42" s="57"/>
      <c r="M42" s="242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</row>
    <row r="43" spans="1:31" x14ac:dyDescent="0.25">
      <c r="A43" s="55"/>
      <c r="B43" s="55"/>
      <c r="C43" s="56"/>
      <c r="D43" s="56"/>
      <c r="E43" s="246" t="s">
        <v>275</v>
      </c>
      <c r="F43" s="56"/>
      <c r="G43" s="56"/>
      <c r="H43" s="57"/>
      <c r="I43" s="57"/>
      <c r="J43" s="88"/>
      <c r="K43" s="88"/>
      <c r="L43" s="59"/>
      <c r="M43" s="19" t="s">
        <v>277</v>
      </c>
      <c r="N43" s="65"/>
      <c r="O43" s="65"/>
      <c r="P43" s="65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x14ac:dyDescent="0.25">
      <c r="A44" s="55"/>
      <c r="B44" s="55"/>
      <c r="C44" s="56"/>
      <c r="D44" s="56"/>
      <c r="E44" s="51" t="s">
        <v>3</v>
      </c>
      <c r="F44" s="56"/>
      <c r="G44" s="56"/>
      <c r="H44" s="57"/>
      <c r="I44" s="57"/>
      <c r="J44" s="88"/>
      <c r="K44" s="88"/>
      <c r="L44" s="59"/>
      <c r="M44" s="51" t="s">
        <v>3</v>
      </c>
      <c r="N44" s="65"/>
      <c r="O44" s="65"/>
      <c r="P44" s="65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x14ac:dyDescent="0.25">
      <c r="C45" s="65"/>
      <c r="D45" s="65"/>
      <c r="E45" s="65"/>
      <c r="F45" s="65"/>
      <c r="G45" s="65"/>
      <c r="H45" s="59"/>
      <c r="I45" s="59"/>
      <c r="J45" s="88"/>
      <c r="K45" s="88"/>
      <c r="L45" s="59"/>
      <c r="M45" s="238"/>
      <c r="N45" s="65"/>
      <c r="O45" s="65"/>
      <c r="P45" s="65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x14ac:dyDescent="0.25">
      <c r="C46" s="65"/>
      <c r="D46" s="65"/>
      <c r="E46" s="65"/>
      <c r="F46" s="65"/>
      <c r="G46" s="65"/>
      <c r="H46" s="59"/>
      <c r="I46" s="59"/>
      <c r="J46" s="88"/>
      <c r="K46" s="88"/>
      <c r="L46" s="59"/>
      <c r="M46" s="236"/>
      <c r="N46" s="65"/>
      <c r="O46" s="65"/>
      <c r="P46" s="65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x14ac:dyDescent="0.25">
      <c r="C47" s="65"/>
      <c r="D47" s="65"/>
      <c r="E47" s="65"/>
      <c r="F47" s="65"/>
      <c r="G47" s="65"/>
      <c r="H47" s="59"/>
      <c r="I47" s="59"/>
      <c r="J47" s="88"/>
      <c r="K47" s="88"/>
      <c r="L47" s="59"/>
      <c r="M47" s="236"/>
      <c r="N47" s="65"/>
      <c r="O47" s="65"/>
      <c r="P47" s="65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x14ac:dyDescent="0.25">
      <c r="C48" s="65"/>
      <c r="D48" s="65"/>
      <c r="E48" s="65"/>
      <c r="F48" s="65"/>
      <c r="G48" s="65"/>
      <c r="H48" s="59"/>
      <c r="I48" s="59"/>
      <c r="J48" s="88"/>
      <c r="K48" s="88"/>
      <c r="L48" s="59"/>
      <c r="M48" s="236"/>
      <c r="N48" s="65"/>
      <c r="O48" s="65"/>
      <c r="P48" s="65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3:31" x14ac:dyDescent="0.25">
      <c r="C49" s="65"/>
      <c r="D49" s="65"/>
      <c r="E49" s="65"/>
      <c r="F49" s="65"/>
      <c r="G49" s="65"/>
      <c r="H49" s="59"/>
      <c r="I49" s="59"/>
      <c r="J49" s="88"/>
      <c r="K49" s="88"/>
      <c r="L49" s="59"/>
      <c r="M49" s="236"/>
      <c r="N49" s="65"/>
      <c r="O49" s="65"/>
      <c r="P49" s="65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3:31" x14ac:dyDescent="0.25">
      <c r="C50" s="65"/>
      <c r="D50" s="65"/>
      <c r="E50" s="65"/>
      <c r="F50" s="65"/>
      <c r="G50" s="65"/>
      <c r="H50" s="59"/>
      <c r="I50" s="59"/>
      <c r="J50" s="88"/>
      <c r="K50" s="88"/>
      <c r="L50" s="59"/>
      <c r="M50" s="236"/>
      <c r="N50" s="65"/>
      <c r="O50" s="65"/>
      <c r="P50" s="65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3:31" x14ac:dyDescent="0.25">
      <c r="C51" s="65"/>
      <c r="D51" s="65"/>
      <c r="E51" s="65"/>
      <c r="F51" s="65"/>
      <c r="G51" s="65"/>
      <c r="H51" s="59"/>
      <c r="I51" s="59"/>
      <c r="J51" s="88"/>
      <c r="K51" s="88"/>
      <c r="L51" s="59"/>
      <c r="M51" s="236"/>
      <c r="N51" s="65"/>
      <c r="O51" s="65"/>
      <c r="P51" s="65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3:31" x14ac:dyDescent="0.25">
      <c r="C52" s="65"/>
      <c r="D52" s="65"/>
      <c r="E52" s="65"/>
      <c r="F52" s="65"/>
      <c r="G52" s="65"/>
      <c r="H52" s="59"/>
      <c r="I52" s="59"/>
      <c r="J52" s="88"/>
      <c r="K52" s="88"/>
      <c r="L52" s="59"/>
      <c r="M52" s="236"/>
      <c r="N52" s="65"/>
      <c r="O52" s="65"/>
      <c r="P52" s="65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3:31" x14ac:dyDescent="0.25">
      <c r="C53" s="65"/>
      <c r="D53" s="65"/>
      <c r="E53" s="65"/>
      <c r="F53" s="65"/>
      <c r="G53" s="65"/>
      <c r="H53" s="59"/>
      <c r="I53" s="59"/>
      <c r="J53" s="88"/>
      <c r="K53" s="88"/>
      <c r="L53" s="59"/>
      <c r="M53" s="236"/>
      <c r="N53" s="65"/>
      <c r="O53" s="65"/>
      <c r="P53" s="65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3:31" x14ac:dyDescent="0.25">
      <c r="C54" s="65"/>
      <c r="D54" s="65"/>
      <c r="E54" s="65"/>
      <c r="F54" s="65"/>
      <c r="G54" s="65"/>
      <c r="H54" s="59"/>
      <c r="I54" s="59"/>
      <c r="J54" s="88"/>
      <c r="K54" s="88"/>
      <c r="L54" s="59"/>
      <c r="M54" s="236"/>
      <c r="N54" s="65"/>
      <c r="O54" s="65"/>
      <c r="P54" s="65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3:31" x14ac:dyDescent="0.25">
      <c r="C55" s="65"/>
      <c r="D55" s="65"/>
      <c r="E55" s="65"/>
      <c r="F55" s="65"/>
      <c r="G55" s="65"/>
      <c r="H55" s="59"/>
      <c r="I55" s="59"/>
      <c r="J55" s="88"/>
      <c r="K55" s="88"/>
      <c r="L55" s="59"/>
      <c r="M55" s="236"/>
      <c r="N55" s="65"/>
      <c r="O55" s="65"/>
      <c r="P55" s="65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3:31" x14ac:dyDescent="0.25">
      <c r="C56" s="65"/>
      <c r="D56" s="65"/>
      <c r="E56" s="65"/>
      <c r="F56" s="65"/>
      <c r="G56" s="65"/>
      <c r="H56" s="59"/>
      <c r="I56" s="59"/>
      <c r="J56" s="88"/>
      <c r="K56" s="88"/>
      <c r="L56" s="59"/>
      <c r="M56" s="236"/>
      <c r="N56" s="65"/>
      <c r="O56" s="65"/>
      <c r="P56" s="65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3:31" x14ac:dyDescent="0.25">
      <c r="C57" s="65"/>
      <c r="D57" s="65"/>
      <c r="E57" s="65"/>
      <c r="F57" s="65"/>
      <c r="G57" s="65"/>
      <c r="H57" s="59"/>
      <c r="I57" s="59"/>
      <c r="J57" s="88"/>
      <c r="K57" s="88"/>
      <c r="L57" s="59"/>
      <c r="M57" s="236"/>
      <c r="N57" s="65"/>
      <c r="O57" s="65"/>
      <c r="P57" s="65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3:31" x14ac:dyDescent="0.25">
      <c r="C58" s="65"/>
      <c r="D58" s="65"/>
      <c r="E58" s="65"/>
      <c r="F58" s="65"/>
      <c r="G58" s="65"/>
      <c r="H58" s="59"/>
      <c r="I58" s="59"/>
      <c r="J58" s="88"/>
      <c r="K58" s="88"/>
      <c r="L58" s="59"/>
      <c r="M58" s="236"/>
      <c r="N58" s="65"/>
      <c r="O58" s="65"/>
      <c r="P58" s="65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3:31" x14ac:dyDescent="0.25">
      <c r="C59" s="65"/>
      <c r="D59" s="65"/>
      <c r="E59" s="65"/>
      <c r="F59" s="65"/>
      <c r="G59" s="65"/>
      <c r="H59" s="59"/>
      <c r="I59" s="59"/>
      <c r="J59" s="88"/>
      <c r="K59" s="88"/>
      <c r="L59" s="59"/>
      <c r="M59" s="236"/>
      <c r="N59" s="65"/>
      <c r="O59" s="65"/>
      <c r="P59" s="65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3:31" x14ac:dyDescent="0.25">
      <c r="C60" s="65"/>
      <c r="D60" s="65"/>
      <c r="E60" s="65"/>
      <c r="F60" s="65"/>
      <c r="G60" s="65"/>
      <c r="H60" s="59"/>
      <c r="I60" s="59"/>
      <c r="J60" s="88"/>
      <c r="K60" s="88"/>
      <c r="L60" s="59"/>
      <c r="M60" s="236"/>
      <c r="N60" s="65"/>
      <c r="O60" s="65"/>
      <c r="P60" s="65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3:31" x14ac:dyDescent="0.25">
      <c r="C61" s="65"/>
      <c r="D61" s="65"/>
      <c r="E61" s="65"/>
      <c r="F61" s="65"/>
      <c r="G61" s="65"/>
      <c r="H61" s="59"/>
      <c r="I61" s="59"/>
      <c r="J61" s="88"/>
      <c r="K61" s="88"/>
      <c r="L61" s="59"/>
      <c r="M61" s="236"/>
      <c r="N61" s="65"/>
      <c r="O61" s="65"/>
      <c r="P61" s="65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3:31" x14ac:dyDescent="0.25">
      <c r="C62" s="65"/>
      <c r="D62" s="65"/>
      <c r="E62" s="65"/>
      <c r="F62" s="65"/>
      <c r="G62" s="65"/>
      <c r="H62" s="59"/>
      <c r="I62" s="59"/>
      <c r="J62" s="88"/>
      <c r="K62" s="88"/>
      <c r="L62" s="59"/>
      <c r="M62" s="236"/>
      <c r="N62" s="65"/>
      <c r="O62" s="65"/>
      <c r="P62" s="65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3:31" x14ac:dyDescent="0.25">
      <c r="C63" s="65"/>
      <c r="D63" s="65"/>
      <c r="E63" s="65"/>
      <c r="F63" s="65"/>
      <c r="G63" s="65"/>
      <c r="H63" s="59"/>
      <c r="I63" s="59"/>
      <c r="J63" s="88"/>
      <c r="K63" s="88"/>
      <c r="L63" s="59"/>
      <c r="M63" s="236"/>
      <c r="N63" s="65"/>
      <c r="O63" s="65"/>
      <c r="P63" s="65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3:31" x14ac:dyDescent="0.25">
      <c r="C64" s="65"/>
      <c r="D64" s="65"/>
      <c r="E64" s="65"/>
      <c r="F64" s="65"/>
      <c r="G64" s="65"/>
      <c r="H64" s="59"/>
      <c r="I64" s="59"/>
      <c r="J64" s="88"/>
      <c r="K64" s="88"/>
      <c r="L64" s="59"/>
      <c r="M64" s="236"/>
      <c r="N64" s="65"/>
      <c r="O64" s="65"/>
      <c r="P64" s="65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3:31" x14ac:dyDescent="0.25">
      <c r="C65" s="65"/>
      <c r="D65" s="65"/>
      <c r="E65" s="65"/>
      <c r="F65" s="65"/>
      <c r="G65" s="65"/>
      <c r="H65" s="59"/>
      <c r="I65" s="59"/>
      <c r="J65" s="88"/>
      <c r="K65" s="88"/>
      <c r="L65" s="59"/>
      <c r="M65" s="236"/>
      <c r="N65" s="65"/>
      <c r="O65" s="65"/>
      <c r="P65" s="65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3:31" x14ac:dyDescent="0.25">
      <c r="C66" s="65"/>
      <c r="D66" s="65"/>
      <c r="E66" s="65"/>
      <c r="F66" s="65"/>
      <c r="G66" s="65"/>
      <c r="H66" s="59"/>
      <c r="I66" s="59"/>
      <c r="J66" s="88"/>
      <c r="K66" s="88"/>
      <c r="L66" s="59"/>
      <c r="M66" s="236"/>
      <c r="N66" s="65"/>
      <c r="O66" s="65"/>
      <c r="P66" s="65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3:31" x14ac:dyDescent="0.25">
      <c r="C67" s="65"/>
      <c r="D67" s="65"/>
      <c r="E67" s="65"/>
      <c r="F67" s="65"/>
      <c r="G67" s="65"/>
      <c r="H67" s="59"/>
      <c r="I67" s="59"/>
      <c r="J67" s="88"/>
      <c r="K67" s="88"/>
      <c r="L67" s="59"/>
      <c r="M67" s="236"/>
      <c r="N67" s="65"/>
      <c r="O67" s="65"/>
      <c r="P67" s="65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3:31" x14ac:dyDescent="0.25">
      <c r="C68" s="65"/>
      <c r="D68" s="65"/>
      <c r="E68" s="65"/>
      <c r="F68" s="65"/>
      <c r="G68" s="65"/>
      <c r="H68" s="59"/>
      <c r="I68" s="59"/>
      <c r="J68" s="88"/>
      <c r="K68" s="88"/>
      <c r="L68" s="59"/>
      <c r="M68" s="236"/>
      <c r="N68" s="65"/>
      <c r="O68" s="65"/>
      <c r="P68" s="65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3:31" x14ac:dyDescent="0.25">
      <c r="C69" s="65"/>
      <c r="D69" s="65"/>
      <c r="E69" s="65"/>
      <c r="F69" s="65"/>
      <c r="G69" s="65"/>
      <c r="H69" s="59"/>
      <c r="I69" s="59"/>
      <c r="J69" s="88"/>
      <c r="K69" s="88"/>
      <c r="L69" s="59"/>
      <c r="M69" s="236"/>
      <c r="N69" s="65"/>
      <c r="O69" s="65"/>
      <c r="P69" s="65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3:31" x14ac:dyDescent="0.25">
      <c r="C70" s="65"/>
      <c r="D70" s="65"/>
      <c r="E70" s="65"/>
      <c r="F70" s="65"/>
      <c r="G70" s="65"/>
      <c r="H70" s="59"/>
      <c r="I70" s="59"/>
      <c r="J70" s="88"/>
      <c r="K70" s="88"/>
      <c r="L70" s="59"/>
      <c r="M70" s="236"/>
      <c r="N70" s="65"/>
      <c r="O70" s="65"/>
      <c r="P70" s="65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3:31" x14ac:dyDescent="0.25">
      <c r="C71" s="65"/>
      <c r="D71" s="65"/>
      <c r="E71" s="65"/>
      <c r="F71" s="65"/>
      <c r="G71" s="65"/>
      <c r="H71" s="59"/>
      <c r="I71" s="59"/>
      <c r="J71" s="88"/>
      <c r="K71" s="88"/>
      <c r="L71" s="59"/>
      <c r="M71" s="236"/>
      <c r="N71" s="65"/>
      <c r="O71" s="65"/>
      <c r="P71" s="65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3:31" x14ac:dyDescent="0.25">
      <c r="C72" s="65"/>
      <c r="D72" s="65"/>
      <c r="E72" s="65"/>
      <c r="F72" s="65"/>
      <c r="G72" s="65"/>
      <c r="H72" s="59"/>
      <c r="I72" s="59"/>
      <c r="J72" s="88"/>
      <c r="K72" s="88"/>
      <c r="L72" s="59"/>
      <c r="M72" s="236"/>
      <c r="N72" s="65"/>
      <c r="O72" s="65"/>
      <c r="P72" s="65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3:31" x14ac:dyDescent="0.25">
      <c r="C73" s="65"/>
      <c r="D73" s="65"/>
      <c r="E73" s="65"/>
      <c r="F73" s="65"/>
      <c r="G73" s="65"/>
      <c r="H73" s="59"/>
      <c r="I73" s="59"/>
      <c r="J73" s="88"/>
      <c r="K73" s="88"/>
      <c r="L73" s="59"/>
      <c r="M73" s="236"/>
      <c r="N73" s="65"/>
      <c r="O73" s="65"/>
      <c r="P73" s="65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3:31" x14ac:dyDescent="0.25">
      <c r="C74" s="65"/>
      <c r="D74" s="65"/>
      <c r="E74" s="65"/>
      <c r="F74" s="65"/>
      <c r="G74" s="65"/>
      <c r="H74" s="59"/>
      <c r="I74" s="59"/>
      <c r="J74" s="88"/>
      <c r="K74" s="88"/>
      <c r="L74" s="59"/>
      <c r="M74" s="236"/>
      <c r="N74" s="65"/>
      <c r="O74" s="65"/>
      <c r="P74" s="65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3:31" x14ac:dyDescent="0.25">
      <c r="C75" s="65"/>
      <c r="D75" s="65"/>
      <c r="E75" s="65"/>
      <c r="F75" s="65"/>
      <c r="G75" s="65"/>
      <c r="H75" s="59"/>
      <c r="I75" s="59"/>
      <c r="J75" s="88"/>
      <c r="K75" s="88"/>
      <c r="L75" s="59"/>
      <c r="M75" s="236"/>
      <c r="N75" s="65"/>
      <c r="O75" s="65"/>
      <c r="P75" s="65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3:31" x14ac:dyDescent="0.25">
      <c r="C76" s="65"/>
      <c r="D76" s="65"/>
      <c r="E76" s="65"/>
      <c r="F76" s="65"/>
      <c r="G76" s="65"/>
      <c r="H76" s="59"/>
      <c r="I76" s="59"/>
      <c r="J76" s="88"/>
      <c r="K76" s="88"/>
      <c r="L76" s="59"/>
      <c r="M76" s="236"/>
      <c r="N76" s="65"/>
      <c r="O76" s="65"/>
      <c r="P76" s="65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3:31" x14ac:dyDescent="0.25">
      <c r="C77" s="65"/>
      <c r="D77" s="65"/>
      <c r="E77" s="65"/>
      <c r="F77" s="65"/>
      <c r="G77" s="65"/>
      <c r="H77" s="59"/>
      <c r="I77" s="59"/>
      <c r="J77" s="88"/>
      <c r="K77" s="88"/>
      <c r="L77" s="59"/>
      <c r="M77" s="236"/>
      <c r="N77" s="65"/>
      <c r="O77" s="65"/>
      <c r="P77" s="65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3:31" x14ac:dyDescent="0.25">
      <c r="C78" s="65"/>
      <c r="D78" s="65"/>
      <c r="E78" s="65"/>
      <c r="F78" s="65"/>
      <c r="G78" s="65"/>
      <c r="H78" s="59"/>
      <c r="I78" s="59"/>
      <c r="J78" s="88"/>
      <c r="K78" s="88"/>
      <c r="L78" s="59"/>
      <c r="M78" s="236"/>
      <c r="N78" s="65"/>
      <c r="O78" s="65"/>
      <c r="P78" s="65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3:31" x14ac:dyDescent="0.25">
      <c r="C79" s="65"/>
      <c r="D79" s="65"/>
      <c r="E79" s="65"/>
      <c r="F79" s="65"/>
      <c r="G79" s="65"/>
      <c r="H79" s="59"/>
      <c r="I79" s="59"/>
      <c r="J79" s="88"/>
      <c r="K79" s="88"/>
      <c r="L79" s="59"/>
      <c r="M79" s="236"/>
      <c r="N79" s="65"/>
      <c r="O79" s="65"/>
      <c r="P79" s="65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3:31" x14ac:dyDescent="0.25">
      <c r="C80" s="65"/>
      <c r="D80" s="65"/>
      <c r="E80" s="65"/>
      <c r="F80" s="65"/>
      <c r="G80" s="65"/>
      <c r="H80" s="59"/>
      <c r="I80" s="59"/>
      <c r="J80" s="88"/>
      <c r="K80" s="88"/>
      <c r="L80" s="59"/>
      <c r="M80" s="236"/>
      <c r="N80" s="65"/>
      <c r="O80" s="65"/>
      <c r="P80" s="65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3:31" x14ac:dyDescent="0.25">
      <c r="C81" s="65"/>
      <c r="D81" s="65"/>
      <c r="E81" s="65"/>
      <c r="F81" s="65"/>
      <c r="G81" s="65"/>
      <c r="H81" s="59"/>
      <c r="I81" s="59"/>
      <c r="J81" s="88"/>
      <c r="K81" s="88"/>
      <c r="L81" s="59"/>
      <c r="M81" s="236"/>
      <c r="N81" s="65"/>
      <c r="O81" s="65"/>
      <c r="P81" s="65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3:31" x14ac:dyDescent="0.25">
      <c r="C82" s="65"/>
      <c r="D82" s="65"/>
      <c r="E82" s="65"/>
      <c r="F82" s="65"/>
      <c r="G82" s="65"/>
      <c r="H82" s="59"/>
      <c r="I82" s="59"/>
      <c r="J82" s="88"/>
      <c r="K82" s="88"/>
      <c r="L82" s="59"/>
      <c r="M82" s="236"/>
      <c r="N82" s="65"/>
      <c r="O82" s="65"/>
      <c r="P82" s="65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3:31" x14ac:dyDescent="0.25">
      <c r="C83" s="65"/>
      <c r="D83" s="65"/>
      <c r="E83" s="65"/>
      <c r="F83" s="65"/>
      <c r="G83" s="65"/>
      <c r="H83" s="59"/>
      <c r="I83" s="59"/>
      <c r="J83" s="88"/>
      <c r="K83" s="88"/>
      <c r="L83" s="59"/>
      <c r="M83" s="236"/>
      <c r="N83" s="65"/>
      <c r="O83" s="65"/>
      <c r="P83" s="65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3:31" x14ac:dyDescent="0.25">
      <c r="C84" s="65"/>
      <c r="D84" s="65"/>
      <c r="E84" s="65"/>
      <c r="F84" s="65"/>
      <c r="G84" s="65"/>
      <c r="H84" s="59"/>
      <c r="I84" s="59"/>
      <c r="J84" s="88"/>
      <c r="K84" s="88"/>
      <c r="L84" s="59"/>
      <c r="M84" s="236"/>
      <c r="N84" s="65"/>
      <c r="O84" s="65"/>
      <c r="P84" s="65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3:31" x14ac:dyDescent="0.25">
      <c r="C85" s="65"/>
      <c r="D85" s="65"/>
      <c r="E85" s="65"/>
      <c r="F85" s="65"/>
      <c r="G85" s="65"/>
      <c r="H85" s="59"/>
      <c r="I85" s="59"/>
      <c r="J85" s="88"/>
      <c r="K85" s="88"/>
      <c r="L85" s="59"/>
      <c r="M85" s="236"/>
      <c r="N85" s="65"/>
      <c r="O85" s="65"/>
      <c r="P85" s="65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3:31" x14ac:dyDescent="0.25">
      <c r="C86" s="65"/>
      <c r="D86" s="65"/>
      <c r="E86" s="65"/>
      <c r="F86" s="65"/>
      <c r="G86" s="65"/>
      <c r="H86" s="59"/>
      <c r="I86" s="59"/>
      <c r="J86" s="88"/>
      <c r="K86" s="88"/>
      <c r="L86" s="59"/>
      <c r="M86" s="236"/>
      <c r="N86" s="65"/>
      <c r="O86" s="65"/>
      <c r="P86" s="65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3:31" x14ac:dyDescent="0.25">
      <c r="C87" s="65"/>
      <c r="D87" s="65"/>
      <c r="E87" s="65"/>
      <c r="F87" s="65"/>
      <c r="G87" s="65"/>
      <c r="H87" s="59"/>
      <c r="I87" s="59"/>
      <c r="J87" s="88"/>
      <c r="K87" s="88"/>
      <c r="L87" s="59"/>
      <c r="M87" s="236"/>
      <c r="N87" s="65"/>
      <c r="O87" s="65"/>
      <c r="P87" s="65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3:31" x14ac:dyDescent="0.25">
      <c r="C88" s="65"/>
      <c r="D88" s="65"/>
      <c r="E88" s="65"/>
      <c r="F88" s="65"/>
      <c r="G88" s="65"/>
      <c r="H88" s="59"/>
      <c r="I88" s="59"/>
      <c r="J88" s="88"/>
      <c r="K88" s="88"/>
      <c r="L88" s="59"/>
      <c r="M88" s="236"/>
      <c r="N88" s="65"/>
      <c r="O88" s="65"/>
      <c r="P88" s="65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3:31" x14ac:dyDescent="0.25">
      <c r="C89" s="65"/>
      <c r="D89" s="65"/>
      <c r="E89" s="65"/>
      <c r="F89" s="65"/>
      <c r="G89" s="65"/>
      <c r="H89" s="59"/>
      <c r="I89" s="59"/>
      <c r="J89" s="88"/>
      <c r="K89" s="88"/>
      <c r="L89" s="59"/>
      <c r="M89" s="236"/>
      <c r="N89" s="65"/>
      <c r="O89" s="65"/>
      <c r="P89" s="65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3:31" x14ac:dyDescent="0.25">
      <c r="C90" s="65"/>
      <c r="D90" s="65"/>
      <c r="E90" s="65"/>
      <c r="F90" s="65"/>
      <c r="G90" s="65"/>
      <c r="H90" s="59"/>
      <c r="I90" s="59"/>
      <c r="J90" s="88"/>
      <c r="K90" s="88"/>
      <c r="L90" s="59"/>
      <c r="M90" s="236"/>
      <c r="N90" s="65"/>
      <c r="O90" s="65"/>
      <c r="P90" s="65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3:31" x14ac:dyDescent="0.25">
      <c r="C91" s="65"/>
      <c r="D91" s="65"/>
      <c r="E91" s="65"/>
      <c r="F91" s="65"/>
      <c r="G91" s="65"/>
      <c r="H91" s="59"/>
      <c r="I91" s="59"/>
      <c r="J91" s="88"/>
      <c r="K91" s="88"/>
      <c r="L91" s="59"/>
      <c r="M91" s="236"/>
      <c r="N91" s="65"/>
      <c r="O91" s="65"/>
      <c r="P91" s="65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3:31" x14ac:dyDescent="0.25">
      <c r="C92" s="65"/>
      <c r="D92" s="65"/>
      <c r="E92" s="65"/>
      <c r="F92" s="65"/>
      <c r="G92" s="65"/>
      <c r="H92" s="59"/>
      <c r="I92" s="59"/>
      <c r="J92" s="88"/>
      <c r="K92" s="88"/>
      <c r="L92" s="59"/>
      <c r="M92" s="236"/>
      <c r="N92" s="65"/>
      <c r="O92" s="65"/>
      <c r="P92" s="65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3:31" x14ac:dyDescent="0.25">
      <c r="C93" s="65"/>
      <c r="D93" s="65"/>
      <c r="E93" s="65"/>
      <c r="F93" s="65"/>
      <c r="G93" s="65"/>
      <c r="H93" s="59"/>
      <c r="I93" s="59"/>
      <c r="J93" s="88"/>
      <c r="K93" s="88"/>
      <c r="L93" s="59"/>
      <c r="M93" s="236"/>
      <c r="N93" s="65"/>
      <c r="O93" s="65"/>
      <c r="P93" s="65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3:31" x14ac:dyDescent="0.25">
      <c r="C94" s="65"/>
      <c r="D94" s="65"/>
      <c r="E94" s="65"/>
      <c r="F94" s="65"/>
      <c r="G94" s="65"/>
      <c r="H94" s="59"/>
      <c r="I94" s="59"/>
      <c r="J94" s="88"/>
      <c r="K94" s="88"/>
      <c r="L94" s="59"/>
      <c r="M94" s="236"/>
      <c r="N94" s="65"/>
      <c r="O94" s="65"/>
      <c r="P94" s="65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3:31" x14ac:dyDescent="0.25">
      <c r="C95" s="65"/>
      <c r="D95" s="65"/>
      <c r="E95" s="65"/>
      <c r="F95" s="65"/>
      <c r="G95" s="65"/>
      <c r="H95" s="59"/>
      <c r="I95" s="59"/>
      <c r="J95" s="88"/>
      <c r="K95" s="88"/>
      <c r="L95" s="59"/>
      <c r="M95" s="236"/>
      <c r="N95" s="65"/>
      <c r="O95" s="65"/>
      <c r="P95" s="65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3:31" x14ac:dyDescent="0.25">
      <c r="C96" s="65"/>
      <c r="D96" s="65"/>
      <c r="E96" s="65"/>
      <c r="F96" s="65"/>
      <c r="G96" s="65"/>
      <c r="H96" s="59"/>
      <c r="I96" s="59"/>
      <c r="J96" s="88"/>
      <c r="K96" s="88"/>
      <c r="L96" s="59"/>
      <c r="M96" s="236"/>
      <c r="N96" s="65"/>
      <c r="O96" s="65"/>
      <c r="P96" s="65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3:31" x14ac:dyDescent="0.25">
      <c r="C97" s="65"/>
      <c r="D97" s="65"/>
      <c r="E97" s="65"/>
      <c r="F97" s="65"/>
      <c r="G97" s="65"/>
      <c r="H97" s="59"/>
      <c r="I97" s="59"/>
      <c r="J97" s="88"/>
      <c r="K97" s="88"/>
      <c r="L97" s="59"/>
      <c r="M97" s="236"/>
      <c r="N97" s="65"/>
      <c r="O97" s="65"/>
      <c r="P97" s="65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3:31" x14ac:dyDescent="0.25">
      <c r="C98" s="65"/>
      <c r="D98" s="65"/>
      <c r="E98" s="65"/>
      <c r="F98" s="65"/>
      <c r="G98" s="65"/>
      <c r="H98" s="59"/>
      <c r="I98" s="59"/>
      <c r="J98" s="88"/>
      <c r="K98" s="88"/>
      <c r="L98" s="59"/>
      <c r="M98" s="236"/>
      <c r="N98" s="65"/>
      <c r="O98" s="65"/>
      <c r="P98" s="65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3:31" x14ac:dyDescent="0.25">
      <c r="C99" s="65"/>
      <c r="D99" s="65"/>
      <c r="E99" s="65"/>
      <c r="F99" s="65"/>
      <c r="G99" s="65"/>
      <c r="H99" s="59"/>
      <c r="I99" s="59"/>
      <c r="J99" s="88"/>
      <c r="K99" s="88"/>
      <c r="L99" s="59"/>
      <c r="M99" s="236"/>
      <c r="N99" s="65"/>
      <c r="O99" s="65"/>
      <c r="P99" s="65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3:31" x14ac:dyDescent="0.25">
      <c r="C100" s="65"/>
      <c r="D100" s="65"/>
      <c r="E100" s="65"/>
      <c r="F100" s="65"/>
      <c r="G100" s="65"/>
      <c r="H100" s="59"/>
      <c r="I100" s="59"/>
      <c r="J100" s="88"/>
      <c r="K100" s="88"/>
      <c r="L100" s="59"/>
      <c r="M100" s="236"/>
      <c r="N100" s="65"/>
      <c r="O100" s="65"/>
      <c r="P100" s="65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3:31" x14ac:dyDescent="0.25">
      <c r="C101" s="65"/>
      <c r="D101" s="65"/>
      <c r="E101" s="65"/>
      <c r="F101" s="65"/>
      <c r="G101" s="65"/>
      <c r="H101" s="59"/>
      <c r="I101" s="59"/>
      <c r="J101" s="88"/>
      <c r="K101" s="88"/>
      <c r="L101" s="59"/>
      <c r="M101" s="236"/>
      <c r="N101" s="65"/>
      <c r="O101" s="65"/>
      <c r="P101" s="65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3:31" x14ac:dyDescent="0.25">
      <c r="C102" s="65"/>
      <c r="D102" s="65"/>
      <c r="E102" s="65"/>
      <c r="F102" s="65"/>
      <c r="G102" s="65"/>
      <c r="H102" s="59"/>
      <c r="I102" s="59"/>
      <c r="J102" s="88"/>
      <c r="K102" s="88"/>
      <c r="L102" s="59"/>
      <c r="M102" s="236"/>
      <c r="N102" s="65"/>
      <c r="O102" s="65"/>
      <c r="P102" s="65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3:31" x14ac:dyDescent="0.25">
      <c r="C103" s="65"/>
      <c r="D103" s="65"/>
      <c r="E103" s="65"/>
      <c r="F103" s="65"/>
      <c r="G103" s="65"/>
      <c r="H103" s="59"/>
      <c r="I103" s="59"/>
      <c r="J103" s="88"/>
      <c r="K103" s="88"/>
      <c r="L103" s="59"/>
      <c r="M103" s="236"/>
      <c r="N103" s="65"/>
      <c r="O103" s="65"/>
      <c r="P103" s="65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3:31" x14ac:dyDescent="0.25">
      <c r="C104" s="65"/>
      <c r="D104" s="65"/>
      <c r="E104" s="65"/>
      <c r="F104" s="65"/>
      <c r="G104" s="65"/>
      <c r="H104" s="59"/>
      <c r="I104" s="59"/>
      <c r="J104" s="88"/>
      <c r="K104" s="88"/>
      <c r="L104" s="59"/>
      <c r="M104" s="236"/>
      <c r="N104" s="65"/>
      <c r="O104" s="65"/>
      <c r="P104" s="65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3:31" x14ac:dyDescent="0.25">
      <c r="C105" s="65"/>
      <c r="D105" s="65"/>
      <c r="E105" s="65"/>
      <c r="F105" s="65"/>
      <c r="G105" s="65"/>
      <c r="H105" s="59"/>
      <c r="I105" s="59"/>
      <c r="J105" s="88"/>
      <c r="K105" s="88"/>
      <c r="L105" s="59"/>
      <c r="M105" s="236"/>
      <c r="N105" s="65"/>
      <c r="O105" s="65"/>
      <c r="P105" s="65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3:31" x14ac:dyDescent="0.25">
      <c r="C106" s="65"/>
      <c r="D106" s="65"/>
      <c r="E106" s="65"/>
      <c r="F106" s="65"/>
      <c r="G106" s="65"/>
      <c r="H106" s="59"/>
      <c r="I106" s="59"/>
      <c r="J106" s="88"/>
      <c r="K106" s="88"/>
      <c r="L106" s="59"/>
      <c r="M106" s="236"/>
      <c r="N106" s="65"/>
      <c r="O106" s="65"/>
      <c r="P106" s="65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3:31" x14ac:dyDescent="0.25">
      <c r="C107" s="65"/>
      <c r="D107" s="65"/>
      <c r="E107" s="65"/>
      <c r="F107" s="65"/>
      <c r="G107" s="65"/>
      <c r="H107" s="59"/>
      <c r="I107" s="59"/>
      <c r="J107" s="88"/>
      <c r="K107" s="88"/>
      <c r="L107" s="59"/>
      <c r="M107" s="236"/>
      <c r="N107" s="65"/>
      <c r="O107" s="65"/>
      <c r="P107" s="65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3:31" x14ac:dyDescent="0.25">
      <c r="C108" s="65"/>
      <c r="D108" s="65"/>
      <c r="E108" s="65"/>
      <c r="F108" s="65"/>
      <c r="G108" s="65"/>
      <c r="H108" s="59"/>
      <c r="I108" s="59"/>
      <c r="J108" s="88"/>
      <c r="K108" s="88"/>
      <c r="L108" s="59"/>
      <c r="M108" s="236"/>
      <c r="N108" s="65"/>
      <c r="O108" s="65"/>
      <c r="P108" s="65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3:31" x14ac:dyDescent="0.25">
      <c r="C109" s="65"/>
      <c r="D109" s="65"/>
      <c r="E109" s="65"/>
      <c r="F109" s="65"/>
      <c r="G109" s="65"/>
      <c r="H109" s="59"/>
      <c r="I109" s="59"/>
      <c r="J109" s="88"/>
      <c r="K109" s="88"/>
      <c r="L109" s="59"/>
      <c r="M109" s="236"/>
      <c r="N109" s="65"/>
      <c r="O109" s="65"/>
      <c r="P109" s="65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3:31" x14ac:dyDescent="0.25">
      <c r="C110" s="65"/>
      <c r="D110" s="65"/>
      <c r="E110" s="65"/>
      <c r="F110" s="65"/>
      <c r="G110" s="65"/>
      <c r="H110" s="59"/>
      <c r="I110" s="59"/>
      <c r="J110" s="88"/>
      <c r="K110" s="88"/>
      <c r="L110" s="59"/>
      <c r="M110" s="236"/>
      <c r="N110" s="65"/>
      <c r="O110" s="65"/>
      <c r="P110" s="65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3:31" x14ac:dyDescent="0.25">
      <c r="C111" s="65"/>
      <c r="D111" s="65"/>
      <c r="E111" s="65"/>
      <c r="F111" s="65"/>
      <c r="G111" s="65"/>
      <c r="H111" s="59"/>
      <c r="I111" s="59"/>
      <c r="J111" s="88"/>
      <c r="K111" s="88"/>
      <c r="L111" s="59"/>
      <c r="M111" s="236"/>
      <c r="N111" s="65"/>
      <c r="O111" s="65"/>
      <c r="P111" s="65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3:31" x14ac:dyDescent="0.25">
      <c r="C112" s="65"/>
      <c r="D112" s="65"/>
      <c r="E112" s="65"/>
      <c r="F112" s="65"/>
      <c r="G112" s="65"/>
      <c r="H112" s="59"/>
      <c r="I112" s="59"/>
      <c r="J112" s="88"/>
      <c r="K112" s="88"/>
      <c r="L112" s="59"/>
      <c r="M112" s="236"/>
      <c r="N112" s="65"/>
      <c r="O112" s="65"/>
      <c r="P112" s="65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3:31" x14ac:dyDescent="0.25">
      <c r="C113" s="65"/>
      <c r="D113" s="65"/>
      <c r="E113" s="65"/>
      <c r="F113" s="65"/>
      <c r="G113" s="65"/>
      <c r="H113" s="59"/>
      <c r="I113" s="59"/>
      <c r="J113" s="88"/>
      <c r="K113" s="88"/>
      <c r="L113" s="59"/>
      <c r="M113" s="236"/>
      <c r="N113" s="65"/>
      <c r="O113" s="65"/>
      <c r="P113" s="65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3:31" x14ac:dyDescent="0.25">
      <c r="C114" s="65"/>
      <c r="D114" s="65"/>
      <c r="E114" s="65"/>
      <c r="F114" s="65"/>
      <c r="G114" s="65"/>
      <c r="H114" s="59"/>
      <c r="I114" s="59"/>
      <c r="J114" s="88"/>
      <c r="K114" s="88"/>
      <c r="L114" s="59"/>
      <c r="M114" s="236"/>
      <c r="N114" s="65"/>
      <c r="O114" s="65"/>
      <c r="P114" s="65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3:31" x14ac:dyDescent="0.25">
      <c r="C115" s="65"/>
      <c r="D115" s="65"/>
      <c r="E115" s="65"/>
      <c r="F115" s="65"/>
      <c r="G115" s="65"/>
      <c r="H115" s="59"/>
      <c r="I115" s="59"/>
      <c r="J115" s="88"/>
      <c r="K115" s="88"/>
      <c r="L115" s="59"/>
      <c r="M115" s="236"/>
      <c r="N115" s="65"/>
      <c r="O115" s="65"/>
      <c r="P115" s="65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3:31" x14ac:dyDescent="0.25">
      <c r="C116" s="65"/>
      <c r="D116" s="65"/>
      <c r="E116" s="65"/>
      <c r="F116" s="65"/>
      <c r="G116" s="65"/>
      <c r="H116" s="59"/>
      <c r="I116" s="59"/>
      <c r="J116" s="88"/>
      <c r="K116" s="88"/>
      <c r="L116" s="59"/>
      <c r="M116" s="236"/>
      <c r="N116" s="65"/>
      <c r="O116" s="65"/>
      <c r="P116" s="65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3:31" x14ac:dyDescent="0.25">
      <c r="C117" s="65"/>
      <c r="D117" s="65"/>
      <c r="E117" s="65"/>
      <c r="F117" s="65"/>
      <c r="G117" s="65"/>
      <c r="H117" s="59"/>
      <c r="I117" s="59"/>
      <c r="J117" s="88"/>
      <c r="K117" s="88"/>
      <c r="L117" s="59"/>
      <c r="M117" s="236"/>
      <c r="N117" s="65"/>
      <c r="O117" s="65"/>
      <c r="P117" s="65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3:31" x14ac:dyDescent="0.25">
      <c r="C118" s="65"/>
      <c r="D118" s="65"/>
      <c r="E118" s="65"/>
      <c r="F118" s="65"/>
      <c r="G118" s="65"/>
      <c r="H118" s="59"/>
      <c r="I118" s="59"/>
      <c r="J118" s="88"/>
      <c r="K118" s="88"/>
      <c r="L118" s="59"/>
      <c r="M118" s="236"/>
      <c r="N118" s="65"/>
      <c r="O118" s="65"/>
      <c r="P118" s="65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3:31" x14ac:dyDescent="0.25">
      <c r="C119" s="65"/>
      <c r="D119" s="65"/>
      <c r="E119" s="65"/>
      <c r="F119" s="65"/>
      <c r="G119" s="65"/>
      <c r="H119" s="59"/>
      <c r="I119" s="59"/>
      <c r="J119" s="88"/>
      <c r="K119" s="88"/>
      <c r="L119" s="59"/>
      <c r="M119" s="236"/>
      <c r="N119" s="65"/>
      <c r="O119" s="65"/>
      <c r="P119" s="65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3:31" x14ac:dyDescent="0.25">
      <c r="C120" s="65"/>
      <c r="D120" s="65"/>
      <c r="E120" s="65"/>
      <c r="F120" s="65"/>
      <c r="G120" s="65"/>
      <c r="H120" s="59"/>
      <c r="I120" s="59"/>
      <c r="J120" s="88"/>
      <c r="K120" s="88"/>
      <c r="L120" s="59"/>
      <c r="M120" s="236"/>
      <c r="N120" s="65"/>
      <c r="O120" s="65"/>
      <c r="P120" s="65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3:31" x14ac:dyDescent="0.25">
      <c r="C121" s="65"/>
      <c r="D121" s="65"/>
      <c r="E121" s="65"/>
      <c r="F121" s="65"/>
      <c r="G121" s="65"/>
      <c r="H121" s="59"/>
      <c r="I121" s="59"/>
      <c r="J121" s="88"/>
      <c r="K121" s="88"/>
      <c r="L121" s="59"/>
      <c r="M121" s="236"/>
      <c r="N121" s="65"/>
      <c r="O121" s="65"/>
      <c r="P121" s="65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3:31" x14ac:dyDescent="0.25">
      <c r="C122" s="65"/>
      <c r="D122" s="65"/>
      <c r="E122" s="65"/>
      <c r="F122" s="65"/>
      <c r="G122" s="65"/>
      <c r="H122" s="59"/>
      <c r="I122" s="59"/>
      <c r="J122" s="88"/>
      <c r="K122" s="88"/>
      <c r="L122" s="59"/>
      <c r="M122" s="236"/>
      <c r="N122" s="65"/>
      <c r="O122" s="65"/>
      <c r="P122" s="65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3:31" x14ac:dyDescent="0.25">
      <c r="C123" s="65"/>
      <c r="D123" s="65"/>
      <c r="E123" s="65"/>
      <c r="F123" s="65"/>
      <c r="G123" s="65"/>
      <c r="H123" s="59"/>
      <c r="I123" s="59"/>
      <c r="J123" s="88"/>
      <c r="K123" s="88"/>
      <c r="L123" s="59"/>
      <c r="M123" s="236"/>
      <c r="N123" s="65"/>
      <c r="O123" s="65"/>
      <c r="P123" s="65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3:31" x14ac:dyDescent="0.25">
      <c r="C124" s="65"/>
      <c r="D124" s="65"/>
      <c r="E124" s="65"/>
      <c r="F124" s="65"/>
      <c r="G124" s="65"/>
      <c r="H124" s="59"/>
      <c r="I124" s="59"/>
      <c r="J124" s="88"/>
      <c r="K124" s="88"/>
      <c r="L124" s="59"/>
      <c r="M124" s="236"/>
      <c r="N124" s="65"/>
      <c r="O124" s="65"/>
      <c r="P124" s="65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3:31" x14ac:dyDescent="0.25">
      <c r="C125" s="65"/>
      <c r="D125" s="65"/>
      <c r="E125" s="65"/>
      <c r="F125" s="65"/>
      <c r="G125" s="65"/>
      <c r="H125" s="59"/>
      <c r="I125" s="59"/>
      <c r="J125" s="88"/>
      <c r="K125" s="88"/>
      <c r="L125" s="59"/>
      <c r="M125" s="236"/>
      <c r="N125" s="65"/>
      <c r="O125" s="65"/>
      <c r="P125" s="65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3:31" x14ac:dyDescent="0.25">
      <c r="C126" s="65"/>
      <c r="D126" s="65"/>
      <c r="E126" s="65"/>
      <c r="F126" s="65"/>
      <c r="G126" s="65"/>
      <c r="H126" s="59"/>
      <c r="I126" s="59"/>
      <c r="J126" s="88"/>
      <c r="K126" s="88"/>
      <c r="L126" s="59"/>
      <c r="M126" s="236"/>
      <c r="N126" s="65"/>
      <c r="O126" s="65"/>
      <c r="P126" s="65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3:31" x14ac:dyDescent="0.25">
      <c r="C127" s="65"/>
      <c r="D127" s="65"/>
      <c r="E127" s="65"/>
      <c r="F127" s="65"/>
      <c r="G127" s="65"/>
      <c r="H127" s="59"/>
      <c r="I127" s="59"/>
      <c r="J127" s="88"/>
      <c r="K127" s="88"/>
      <c r="L127" s="59"/>
      <c r="M127" s="236"/>
      <c r="N127" s="65"/>
      <c r="O127" s="65"/>
      <c r="P127" s="65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3:31" x14ac:dyDescent="0.25">
      <c r="C128" s="65"/>
      <c r="D128" s="65"/>
      <c r="E128" s="65"/>
      <c r="F128" s="65"/>
      <c r="G128" s="65"/>
      <c r="H128" s="59"/>
      <c r="I128" s="59"/>
      <c r="J128" s="88"/>
      <c r="K128" s="88"/>
      <c r="L128" s="59"/>
      <c r="M128" s="236"/>
      <c r="N128" s="65"/>
      <c r="O128" s="65"/>
      <c r="P128" s="65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3:31" x14ac:dyDescent="0.25">
      <c r="C129" s="65"/>
      <c r="D129" s="65"/>
      <c r="E129" s="65"/>
      <c r="F129" s="65"/>
      <c r="G129" s="65"/>
      <c r="H129" s="59"/>
      <c r="I129" s="59"/>
      <c r="J129" s="88"/>
      <c r="K129" s="88"/>
      <c r="L129" s="59"/>
      <c r="M129" s="236"/>
      <c r="N129" s="65"/>
      <c r="O129" s="65"/>
      <c r="P129" s="65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3:31" x14ac:dyDescent="0.25">
      <c r="C130" s="65"/>
      <c r="D130" s="65"/>
      <c r="E130" s="65"/>
      <c r="F130" s="65"/>
      <c r="G130" s="65"/>
      <c r="H130" s="59"/>
      <c r="I130" s="59"/>
      <c r="J130" s="88"/>
      <c r="K130" s="88"/>
      <c r="L130" s="59"/>
      <c r="M130" s="236"/>
      <c r="N130" s="65"/>
      <c r="O130" s="65"/>
      <c r="P130" s="65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3:31" x14ac:dyDescent="0.25">
      <c r="C131" s="65"/>
      <c r="D131" s="65"/>
      <c r="E131" s="65"/>
      <c r="F131" s="65"/>
      <c r="G131" s="65"/>
      <c r="H131" s="59"/>
      <c r="I131" s="59"/>
      <c r="J131" s="88"/>
      <c r="K131" s="88"/>
      <c r="L131" s="59"/>
      <c r="M131" s="236"/>
      <c r="N131" s="65"/>
      <c r="O131" s="65"/>
      <c r="P131" s="65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3:31" x14ac:dyDescent="0.25">
      <c r="C132" s="65"/>
      <c r="D132" s="65"/>
      <c r="E132" s="65"/>
      <c r="F132" s="65"/>
      <c r="G132" s="65"/>
      <c r="H132" s="59"/>
      <c r="I132" s="59"/>
      <c r="J132" s="88"/>
      <c r="K132" s="88"/>
      <c r="L132" s="59"/>
      <c r="M132" s="236"/>
      <c r="N132" s="65"/>
      <c r="O132" s="65"/>
      <c r="P132" s="65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3:31" x14ac:dyDescent="0.25">
      <c r="C133" s="65"/>
      <c r="D133" s="65"/>
      <c r="E133" s="65"/>
      <c r="F133" s="65"/>
      <c r="G133" s="65"/>
      <c r="H133" s="59"/>
      <c r="I133" s="59"/>
      <c r="J133" s="88"/>
      <c r="K133" s="88"/>
      <c r="L133" s="59"/>
      <c r="M133" s="236"/>
      <c r="N133" s="65"/>
      <c r="O133" s="65"/>
      <c r="P133" s="65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3:31" x14ac:dyDescent="0.25">
      <c r="C134" s="65"/>
      <c r="D134" s="65"/>
      <c r="E134" s="65"/>
      <c r="F134" s="65"/>
      <c r="G134" s="65"/>
      <c r="H134" s="59"/>
      <c r="I134" s="59"/>
      <c r="J134" s="88"/>
      <c r="K134" s="88"/>
      <c r="L134" s="59"/>
      <c r="M134" s="236"/>
      <c r="N134" s="65"/>
      <c r="O134" s="65"/>
      <c r="P134" s="65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3:31" x14ac:dyDescent="0.25">
      <c r="C135" s="65"/>
      <c r="D135" s="65"/>
      <c r="E135" s="65"/>
      <c r="F135" s="65"/>
      <c r="G135" s="65"/>
      <c r="H135" s="59"/>
      <c r="I135" s="59"/>
      <c r="J135" s="88"/>
      <c r="K135" s="88"/>
      <c r="L135" s="59"/>
      <c r="M135" s="236"/>
      <c r="N135" s="65"/>
      <c r="O135" s="65"/>
      <c r="P135" s="65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3:31" x14ac:dyDescent="0.25">
      <c r="C136" s="65"/>
      <c r="D136" s="65"/>
      <c r="E136" s="65"/>
      <c r="F136" s="65"/>
      <c r="G136" s="65"/>
      <c r="H136" s="59"/>
      <c r="I136" s="59"/>
      <c r="J136" s="88"/>
      <c r="K136" s="88"/>
      <c r="L136" s="59"/>
      <c r="M136" s="236"/>
      <c r="N136" s="65"/>
      <c r="O136" s="65"/>
      <c r="P136" s="65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3:31" x14ac:dyDescent="0.25">
      <c r="C137" s="65"/>
      <c r="D137" s="65"/>
      <c r="E137" s="65"/>
      <c r="F137" s="65"/>
      <c r="G137" s="65"/>
      <c r="H137" s="59"/>
      <c r="I137" s="59"/>
      <c r="J137" s="88"/>
      <c r="K137" s="88"/>
      <c r="L137" s="59"/>
      <c r="M137" s="236"/>
      <c r="N137" s="65"/>
      <c r="O137" s="65"/>
      <c r="P137" s="65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3:31" x14ac:dyDescent="0.25">
      <c r="C138" s="65"/>
      <c r="D138" s="65"/>
      <c r="E138" s="65"/>
      <c r="F138" s="65"/>
      <c r="G138" s="65"/>
      <c r="H138" s="59"/>
      <c r="I138" s="59"/>
      <c r="J138" s="88"/>
      <c r="K138" s="88"/>
      <c r="L138" s="59"/>
      <c r="M138" s="236"/>
      <c r="N138" s="65"/>
      <c r="O138" s="65"/>
      <c r="P138" s="65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3:31" x14ac:dyDescent="0.25">
      <c r="C139" s="65"/>
      <c r="D139" s="65"/>
      <c r="E139" s="65"/>
      <c r="F139" s="65"/>
      <c r="G139" s="65"/>
      <c r="H139" s="59"/>
      <c r="I139" s="59"/>
      <c r="J139" s="88"/>
      <c r="K139" s="88"/>
      <c r="L139" s="59"/>
      <c r="M139" s="236"/>
      <c r="N139" s="65"/>
      <c r="O139" s="65"/>
      <c r="P139" s="65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3:31" x14ac:dyDescent="0.25">
      <c r="C140" s="65"/>
      <c r="D140" s="65"/>
      <c r="E140" s="65"/>
      <c r="F140" s="65"/>
      <c r="G140" s="65"/>
      <c r="H140" s="59"/>
      <c r="I140" s="59"/>
      <c r="J140" s="88"/>
      <c r="K140" s="88"/>
      <c r="L140" s="59"/>
      <c r="M140" s="236"/>
      <c r="N140" s="65"/>
      <c r="O140" s="65"/>
      <c r="P140" s="65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3:31" x14ac:dyDescent="0.25">
      <c r="C141" s="65"/>
      <c r="D141" s="65"/>
      <c r="E141" s="65"/>
      <c r="F141" s="65"/>
      <c r="G141" s="65"/>
      <c r="H141" s="59"/>
      <c r="I141" s="59"/>
      <c r="J141" s="88"/>
      <c r="K141" s="88"/>
      <c r="L141" s="59"/>
      <c r="M141" s="236"/>
      <c r="N141" s="65"/>
      <c r="O141" s="65"/>
      <c r="P141" s="65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3:31" x14ac:dyDescent="0.25">
      <c r="C142" s="65"/>
      <c r="D142" s="65"/>
      <c r="E142" s="65"/>
      <c r="F142" s="65"/>
      <c r="G142" s="65"/>
      <c r="H142" s="59"/>
      <c r="I142" s="59"/>
      <c r="J142" s="88"/>
      <c r="K142" s="88"/>
      <c r="L142" s="59"/>
      <c r="M142" s="236"/>
      <c r="N142" s="65"/>
      <c r="O142" s="65"/>
      <c r="P142" s="65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3:31" x14ac:dyDescent="0.25">
      <c r="C143" s="65"/>
      <c r="D143" s="65"/>
      <c r="E143" s="65"/>
      <c r="F143" s="65"/>
      <c r="G143" s="65"/>
      <c r="H143" s="59"/>
      <c r="I143" s="59"/>
      <c r="J143" s="88"/>
      <c r="K143" s="88"/>
      <c r="L143" s="59"/>
      <c r="M143" s="236"/>
      <c r="N143" s="65"/>
      <c r="O143" s="65"/>
      <c r="P143" s="65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3:31" x14ac:dyDescent="0.25">
      <c r="C144" s="65"/>
      <c r="D144" s="65"/>
      <c r="E144" s="65"/>
      <c r="F144" s="65"/>
      <c r="G144" s="65"/>
      <c r="H144" s="59"/>
      <c r="I144" s="59"/>
      <c r="J144" s="88"/>
      <c r="K144" s="88"/>
      <c r="L144" s="59"/>
      <c r="M144" s="236"/>
      <c r="N144" s="65"/>
      <c r="O144" s="65"/>
      <c r="P144" s="65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3:31" x14ac:dyDescent="0.25">
      <c r="C145" s="65"/>
      <c r="D145" s="65"/>
      <c r="E145" s="65"/>
      <c r="F145" s="65"/>
      <c r="G145" s="65"/>
      <c r="H145" s="59"/>
      <c r="I145" s="59"/>
      <c r="J145" s="88"/>
      <c r="K145" s="88"/>
      <c r="L145" s="59"/>
      <c r="M145" s="236"/>
      <c r="N145" s="65"/>
      <c r="O145" s="65"/>
      <c r="P145" s="65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3:31" x14ac:dyDescent="0.25">
      <c r="C146" s="65"/>
      <c r="D146" s="65"/>
      <c r="E146" s="65"/>
      <c r="F146" s="65"/>
      <c r="G146" s="65"/>
      <c r="H146" s="59"/>
      <c r="I146" s="59"/>
      <c r="J146" s="88"/>
      <c r="K146" s="88"/>
      <c r="L146" s="59"/>
      <c r="M146" s="236"/>
      <c r="N146" s="65"/>
      <c r="O146" s="65"/>
      <c r="P146" s="65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3:31" x14ac:dyDescent="0.25">
      <c r="C147" s="65"/>
      <c r="D147" s="65"/>
      <c r="E147" s="65"/>
      <c r="F147" s="65"/>
      <c r="G147" s="65"/>
      <c r="H147" s="59"/>
      <c r="I147" s="59"/>
      <c r="J147" s="88"/>
      <c r="K147" s="88"/>
      <c r="L147" s="59"/>
      <c r="M147" s="236"/>
      <c r="N147" s="65"/>
      <c r="O147" s="65"/>
      <c r="P147" s="65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3:31" x14ac:dyDescent="0.25">
      <c r="C148" s="65"/>
      <c r="D148" s="65"/>
      <c r="E148" s="65"/>
      <c r="F148" s="65"/>
      <c r="G148" s="65"/>
      <c r="H148" s="59"/>
      <c r="I148" s="59"/>
      <c r="J148" s="88"/>
      <c r="K148" s="88"/>
      <c r="L148" s="59"/>
      <c r="M148" s="236"/>
      <c r="N148" s="65"/>
      <c r="O148" s="65"/>
      <c r="P148" s="65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3:31" x14ac:dyDescent="0.25">
      <c r="C149" s="65"/>
      <c r="D149" s="65"/>
      <c r="E149" s="65"/>
      <c r="F149" s="65"/>
      <c r="G149" s="65"/>
      <c r="H149" s="59"/>
      <c r="I149" s="59"/>
      <c r="J149" s="88"/>
      <c r="K149" s="88"/>
      <c r="L149" s="59"/>
      <c r="M149" s="236"/>
      <c r="N149" s="65"/>
      <c r="O149" s="65"/>
      <c r="P149" s="65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3:31" x14ac:dyDescent="0.25">
      <c r="C150" s="65"/>
      <c r="D150" s="65"/>
      <c r="E150" s="65"/>
      <c r="F150" s="65"/>
      <c r="G150" s="65"/>
      <c r="H150" s="59"/>
      <c r="I150" s="59"/>
      <c r="J150" s="88"/>
      <c r="K150" s="88"/>
      <c r="L150" s="59"/>
      <c r="M150" s="236"/>
      <c r="N150" s="65"/>
      <c r="O150" s="65"/>
      <c r="P150" s="65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3:31" x14ac:dyDescent="0.25">
      <c r="C151" s="65"/>
      <c r="D151" s="65"/>
      <c r="E151" s="65"/>
      <c r="F151" s="65"/>
      <c r="G151" s="65"/>
      <c r="H151" s="59"/>
      <c r="I151" s="59"/>
      <c r="J151" s="88"/>
      <c r="K151" s="88"/>
      <c r="L151" s="59"/>
      <c r="M151" s="236"/>
      <c r="N151" s="65"/>
      <c r="O151" s="65"/>
      <c r="P151" s="65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3:31" x14ac:dyDescent="0.25">
      <c r="C152" s="65"/>
      <c r="D152" s="65"/>
      <c r="E152" s="65"/>
      <c r="F152" s="65"/>
      <c r="G152" s="65"/>
      <c r="H152" s="59"/>
      <c r="I152" s="59"/>
      <c r="J152" s="88"/>
      <c r="K152" s="88"/>
      <c r="L152" s="59"/>
      <c r="M152" s="236"/>
      <c r="N152" s="65"/>
      <c r="O152" s="65"/>
      <c r="P152" s="65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3:31" x14ac:dyDescent="0.25">
      <c r="C153" s="65"/>
      <c r="D153" s="65"/>
      <c r="E153" s="65"/>
      <c r="F153" s="65"/>
      <c r="G153" s="65"/>
      <c r="H153" s="59"/>
      <c r="I153" s="59"/>
      <c r="J153" s="88"/>
      <c r="K153" s="88"/>
      <c r="L153" s="59"/>
      <c r="M153" s="236"/>
      <c r="N153" s="65"/>
      <c r="O153" s="65"/>
      <c r="P153" s="65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3:31" x14ac:dyDescent="0.25">
      <c r="C154" s="65"/>
      <c r="D154" s="65"/>
      <c r="E154" s="65"/>
      <c r="F154" s="65"/>
      <c r="G154" s="65"/>
      <c r="H154" s="59"/>
      <c r="I154" s="59"/>
      <c r="J154" s="88"/>
      <c r="K154" s="88"/>
      <c r="L154" s="59"/>
      <c r="M154" s="236"/>
      <c r="N154" s="65"/>
      <c r="O154" s="65"/>
      <c r="P154" s="65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3:31" x14ac:dyDescent="0.25">
      <c r="C155" s="65"/>
      <c r="D155" s="65"/>
      <c r="E155" s="65"/>
      <c r="F155" s="65"/>
      <c r="G155" s="65"/>
      <c r="H155" s="59"/>
      <c r="I155" s="59"/>
      <c r="J155" s="88"/>
      <c r="K155" s="88"/>
      <c r="L155" s="59"/>
      <c r="M155" s="236"/>
      <c r="N155" s="65"/>
      <c r="O155" s="65"/>
      <c r="P155" s="65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3:31" x14ac:dyDescent="0.25">
      <c r="C156" s="65"/>
      <c r="D156" s="65"/>
      <c r="E156" s="65"/>
      <c r="F156" s="65"/>
      <c r="G156" s="65"/>
      <c r="H156" s="59"/>
      <c r="I156" s="59"/>
      <c r="J156" s="88"/>
      <c r="K156" s="88"/>
      <c r="L156" s="59"/>
      <c r="M156" s="236"/>
      <c r="N156" s="65"/>
      <c r="O156" s="65"/>
      <c r="P156" s="65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3:31" x14ac:dyDescent="0.25">
      <c r="C157" s="65"/>
      <c r="D157" s="65"/>
      <c r="E157" s="65"/>
      <c r="F157" s="65"/>
      <c r="G157" s="65"/>
      <c r="H157" s="59"/>
      <c r="I157" s="59"/>
      <c r="J157" s="88"/>
      <c r="K157" s="88"/>
      <c r="L157" s="59"/>
      <c r="M157" s="236"/>
      <c r="N157" s="65"/>
      <c r="O157" s="65"/>
      <c r="P157" s="65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3:31" x14ac:dyDescent="0.25">
      <c r="C158" s="65"/>
      <c r="D158" s="65"/>
      <c r="E158" s="65"/>
      <c r="F158" s="65"/>
      <c r="G158" s="65"/>
      <c r="H158" s="59"/>
      <c r="I158" s="59"/>
      <c r="J158" s="88"/>
      <c r="K158" s="88"/>
      <c r="L158" s="59"/>
      <c r="M158" s="236"/>
      <c r="N158" s="65"/>
      <c r="O158" s="65"/>
      <c r="P158" s="65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3:31" x14ac:dyDescent="0.25">
      <c r="C159" s="65"/>
      <c r="D159" s="65"/>
      <c r="E159" s="65"/>
      <c r="F159" s="65"/>
      <c r="G159" s="65"/>
      <c r="H159" s="59"/>
      <c r="I159" s="59"/>
      <c r="J159" s="88"/>
      <c r="K159" s="88"/>
      <c r="L159" s="59"/>
      <c r="M159" s="236"/>
      <c r="N159" s="65"/>
      <c r="O159" s="65"/>
      <c r="P159" s="65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3:31" x14ac:dyDescent="0.25">
      <c r="C160" s="65"/>
      <c r="D160" s="65"/>
      <c r="E160" s="65"/>
      <c r="F160" s="65"/>
      <c r="G160" s="65"/>
      <c r="H160" s="59"/>
      <c r="I160" s="59"/>
      <c r="J160" s="88"/>
      <c r="K160" s="88"/>
      <c r="L160" s="59"/>
      <c r="M160" s="236"/>
      <c r="N160" s="65"/>
      <c r="O160" s="65"/>
      <c r="P160" s="65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3:31" x14ac:dyDescent="0.25">
      <c r="C161" s="65"/>
      <c r="D161" s="65"/>
      <c r="E161" s="65"/>
      <c r="F161" s="65"/>
      <c r="G161" s="65"/>
      <c r="H161" s="59"/>
      <c r="I161" s="59"/>
      <c r="J161" s="88"/>
      <c r="K161" s="88"/>
      <c r="L161" s="59"/>
      <c r="M161" s="236"/>
      <c r="N161" s="65"/>
      <c r="O161" s="65"/>
      <c r="P161" s="65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3:31" x14ac:dyDescent="0.25">
      <c r="C162" s="65"/>
      <c r="D162" s="65"/>
      <c r="E162" s="65"/>
      <c r="F162" s="65"/>
      <c r="G162" s="65"/>
      <c r="H162" s="59"/>
      <c r="I162" s="59"/>
      <c r="J162" s="88"/>
      <c r="K162" s="88"/>
      <c r="L162" s="59"/>
      <c r="M162" s="236"/>
      <c r="N162" s="65"/>
      <c r="O162" s="65"/>
      <c r="P162" s="65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3:31" x14ac:dyDescent="0.25">
      <c r="C163" s="65"/>
      <c r="D163" s="65"/>
      <c r="E163" s="65"/>
      <c r="F163" s="65"/>
      <c r="G163" s="65"/>
      <c r="H163" s="59"/>
      <c r="I163" s="59"/>
      <c r="J163" s="88"/>
      <c r="K163" s="88"/>
      <c r="L163" s="59"/>
      <c r="M163" s="236"/>
      <c r="N163" s="65"/>
      <c r="O163" s="65"/>
      <c r="P163" s="65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3:31" x14ac:dyDescent="0.25">
      <c r="C164" s="65"/>
      <c r="D164" s="65"/>
      <c r="E164" s="65"/>
      <c r="F164" s="65"/>
      <c r="G164" s="65"/>
      <c r="H164" s="59"/>
      <c r="I164" s="59"/>
      <c r="J164" s="88"/>
      <c r="K164" s="88"/>
      <c r="L164" s="59"/>
      <c r="M164" s="236"/>
      <c r="N164" s="65"/>
      <c r="O164" s="65"/>
      <c r="P164" s="65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3:31" x14ac:dyDescent="0.25">
      <c r="C165" s="65"/>
      <c r="D165" s="65"/>
      <c r="E165" s="65"/>
      <c r="F165" s="65"/>
      <c r="G165" s="65"/>
      <c r="H165" s="59"/>
      <c r="I165" s="59"/>
      <c r="J165" s="88"/>
      <c r="K165" s="88"/>
      <c r="L165" s="59"/>
      <c r="M165" s="236"/>
      <c r="N165" s="65"/>
      <c r="O165" s="65"/>
      <c r="P165" s="65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3:31" x14ac:dyDescent="0.25">
      <c r="C166" s="65"/>
      <c r="D166" s="65"/>
      <c r="E166" s="65"/>
      <c r="F166" s="65"/>
      <c r="G166" s="65"/>
      <c r="H166" s="59"/>
      <c r="I166" s="59"/>
      <c r="J166" s="88"/>
      <c r="K166" s="88"/>
      <c r="L166" s="59"/>
      <c r="M166" s="236"/>
      <c r="N166" s="65"/>
      <c r="O166" s="65"/>
      <c r="P166" s="65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3:31" x14ac:dyDescent="0.25">
      <c r="C167" s="65"/>
      <c r="D167" s="65"/>
      <c r="E167" s="65"/>
      <c r="F167" s="65"/>
      <c r="G167" s="65"/>
      <c r="H167" s="59"/>
      <c r="I167" s="59"/>
      <c r="J167" s="88"/>
      <c r="K167" s="88"/>
      <c r="L167" s="59"/>
      <c r="M167" s="236"/>
      <c r="N167" s="65"/>
      <c r="O167" s="65"/>
      <c r="P167" s="65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3:31" x14ac:dyDescent="0.25">
      <c r="C168" s="65"/>
      <c r="D168" s="65"/>
      <c r="E168" s="65"/>
      <c r="F168" s="65"/>
      <c r="G168" s="65"/>
      <c r="H168" s="59"/>
      <c r="I168" s="59"/>
      <c r="J168" s="88"/>
      <c r="K168" s="88"/>
      <c r="L168" s="59"/>
      <c r="M168" s="236"/>
      <c r="N168" s="65"/>
      <c r="O168" s="65"/>
      <c r="P168" s="65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3:31" x14ac:dyDescent="0.25">
      <c r="C169" s="65"/>
      <c r="D169" s="65"/>
      <c r="E169" s="65"/>
      <c r="F169" s="65"/>
      <c r="G169" s="65"/>
      <c r="H169" s="59"/>
      <c r="I169" s="59"/>
      <c r="J169" s="88"/>
      <c r="K169" s="88"/>
      <c r="L169" s="59"/>
      <c r="M169" s="236"/>
      <c r="N169" s="65"/>
      <c r="O169" s="65"/>
      <c r="P169" s="65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3:31" x14ac:dyDescent="0.25">
      <c r="C170" s="65"/>
      <c r="D170" s="65"/>
      <c r="E170" s="65"/>
      <c r="F170" s="65"/>
      <c r="G170" s="65"/>
      <c r="H170" s="59"/>
      <c r="I170" s="59"/>
      <c r="J170" s="88"/>
      <c r="K170" s="88"/>
      <c r="L170" s="59"/>
      <c r="M170" s="236"/>
      <c r="N170" s="65"/>
      <c r="O170" s="65"/>
      <c r="P170" s="65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3:31" x14ac:dyDescent="0.25">
      <c r="C171" s="65"/>
      <c r="D171" s="65"/>
      <c r="E171" s="65"/>
      <c r="F171" s="65"/>
      <c r="G171" s="65"/>
      <c r="H171" s="59"/>
      <c r="I171" s="59"/>
      <c r="J171" s="88"/>
      <c r="K171" s="88"/>
      <c r="L171" s="59"/>
      <c r="M171" s="236"/>
      <c r="N171" s="65"/>
      <c r="O171" s="65"/>
      <c r="P171" s="65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3:31" x14ac:dyDescent="0.25">
      <c r="C172" s="65"/>
      <c r="D172" s="65"/>
      <c r="E172" s="65"/>
      <c r="F172" s="65"/>
      <c r="G172" s="65"/>
      <c r="H172" s="59"/>
      <c r="I172" s="59"/>
      <c r="J172" s="88"/>
      <c r="K172" s="88"/>
      <c r="L172" s="59"/>
      <c r="M172" s="236"/>
      <c r="N172" s="65"/>
      <c r="O172" s="65"/>
      <c r="P172" s="65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3:31" x14ac:dyDescent="0.25">
      <c r="C173" s="65"/>
      <c r="D173" s="65"/>
      <c r="E173" s="65"/>
      <c r="F173" s="65"/>
      <c r="G173" s="65"/>
      <c r="H173" s="59"/>
      <c r="I173" s="59"/>
      <c r="J173" s="88"/>
      <c r="K173" s="88"/>
      <c r="L173" s="59"/>
      <c r="M173" s="236"/>
      <c r="N173" s="65"/>
      <c r="O173" s="65"/>
      <c r="P173" s="65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3:31" x14ac:dyDescent="0.25">
      <c r="C174" s="65"/>
      <c r="D174" s="65"/>
      <c r="E174" s="65"/>
      <c r="F174" s="65"/>
      <c r="G174" s="65"/>
      <c r="H174" s="59"/>
      <c r="I174" s="59"/>
      <c r="J174" s="88"/>
      <c r="K174" s="88"/>
      <c r="L174" s="59"/>
      <c r="M174" s="236"/>
      <c r="N174" s="65"/>
      <c r="O174" s="65"/>
      <c r="P174" s="65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3:31" x14ac:dyDescent="0.25">
      <c r="C175" s="65"/>
      <c r="D175" s="65"/>
      <c r="E175" s="65"/>
      <c r="F175" s="65"/>
      <c r="G175" s="65"/>
      <c r="H175" s="59"/>
      <c r="I175" s="59"/>
      <c r="J175" s="88"/>
      <c r="K175" s="88"/>
      <c r="L175" s="59"/>
      <c r="M175" s="236"/>
      <c r="N175" s="65"/>
      <c r="O175" s="65"/>
      <c r="P175" s="65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3:31" x14ac:dyDescent="0.25">
      <c r="C176" s="65"/>
      <c r="D176" s="65"/>
      <c r="E176" s="65"/>
      <c r="F176" s="65"/>
      <c r="G176" s="65"/>
      <c r="H176" s="59"/>
      <c r="I176" s="59"/>
      <c r="J176" s="88"/>
      <c r="K176" s="88"/>
      <c r="L176" s="59"/>
      <c r="M176" s="236"/>
      <c r="N176" s="65"/>
      <c r="O176" s="65"/>
      <c r="P176" s="65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3:31" x14ac:dyDescent="0.25">
      <c r="C177" s="65"/>
      <c r="D177" s="65"/>
      <c r="E177" s="65"/>
      <c r="F177" s="65"/>
      <c r="G177" s="65"/>
      <c r="H177" s="59"/>
      <c r="I177" s="59"/>
      <c r="J177" s="88"/>
      <c r="K177" s="88"/>
      <c r="L177" s="59"/>
      <c r="M177" s="236"/>
      <c r="N177" s="65"/>
      <c r="O177" s="65"/>
      <c r="P177" s="65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3:31" x14ac:dyDescent="0.25">
      <c r="C178" s="65"/>
      <c r="D178" s="65"/>
      <c r="E178" s="65"/>
      <c r="F178" s="65"/>
      <c r="G178" s="65"/>
      <c r="H178" s="59"/>
      <c r="I178" s="59"/>
      <c r="J178" s="88"/>
      <c r="K178" s="88"/>
      <c r="L178" s="59"/>
      <c r="M178" s="236"/>
      <c r="N178" s="65"/>
      <c r="O178" s="65"/>
      <c r="P178" s="65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3:31" x14ac:dyDescent="0.25">
      <c r="C179" s="65"/>
      <c r="D179" s="65"/>
      <c r="E179" s="65"/>
      <c r="F179" s="65"/>
      <c r="G179" s="65"/>
      <c r="H179" s="59"/>
      <c r="I179" s="59"/>
      <c r="J179" s="88"/>
      <c r="K179" s="88"/>
      <c r="L179" s="59"/>
      <c r="M179" s="236"/>
      <c r="N179" s="65"/>
      <c r="O179" s="65"/>
      <c r="P179" s="65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3:31" x14ac:dyDescent="0.25">
      <c r="C180" s="65"/>
      <c r="D180" s="65"/>
      <c r="E180" s="65"/>
      <c r="F180" s="65"/>
      <c r="G180" s="65"/>
      <c r="H180" s="59"/>
      <c r="I180" s="59"/>
      <c r="J180" s="88"/>
      <c r="K180" s="88"/>
      <c r="L180" s="59"/>
      <c r="M180" s="236"/>
      <c r="N180" s="65"/>
      <c r="O180" s="65"/>
      <c r="P180" s="65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3:31" x14ac:dyDescent="0.25">
      <c r="C181" s="65"/>
      <c r="D181" s="65"/>
      <c r="E181" s="65"/>
      <c r="F181" s="65"/>
      <c r="G181" s="65"/>
      <c r="H181" s="59"/>
      <c r="I181" s="59"/>
      <c r="J181" s="88"/>
      <c r="K181" s="88"/>
      <c r="L181" s="59"/>
      <c r="M181" s="236"/>
      <c r="N181" s="65"/>
      <c r="O181" s="65"/>
      <c r="P181" s="65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3:31" x14ac:dyDescent="0.25">
      <c r="C182" s="65"/>
      <c r="D182" s="65"/>
      <c r="E182" s="65"/>
      <c r="F182" s="65"/>
      <c r="G182" s="65"/>
      <c r="H182" s="59"/>
      <c r="I182" s="59"/>
      <c r="J182" s="88"/>
      <c r="K182" s="88"/>
      <c r="L182" s="59"/>
      <c r="M182" s="236"/>
      <c r="N182" s="65"/>
      <c r="O182" s="65"/>
      <c r="P182" s="65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3:31" x14ac:dyDescent="0.25">
      <c r="C183" s="65"/>
      <c r="D183" s="65"/>
      <c r="E183" s="65"/>
      <c r="F183" s="65"/>
      <c r="G183" s="65"/>
      <c r="H183" s="59"/>
      <c r="I183" s="59"/>
      <c r="J183" s="88"/>
      <c r="K183" s="88"/>
      <c r="L183" s="59"/>
      <c r="M183" s="236"/>
      <c r="N183" s="65"/>
      <c r="O183" s="65"/>
      <c r="P183" s="65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3:31" x14ac:dyDescent="0.25">
      <c r="C184" s="65"/>
      <c r="D184" s="65"/>
      <c r="E184" s="65"/>
      <c r="F184" s="65"/>
      <c r="G184" s="65"/>
      <c r="H184" s="59"/>
      <c r="I184" s="59"/>
      <c r="J184" s="88"/>
      <c r="K184" s="88"/>
      <c r="L184" s="59"/>
      <c r="M184" s="236"/>
      <c r="N184" s="65"/>
      <c r="O184" s="65"/>
      <c r="P184" s="65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3:31" x14ac:dyDescent="0.25">
      <c r="C185" s="65"/>
      <c r="D185" s="65"/>
      <c r="E185" s="65"/>
      <c r="F185" s="65"/>
      <c r="G185" s="65"/>
      <c r="H185" s="59"/>
      <c r="I185" s="59"/>
      <c r="J185" s="88"/>
      <c r="K185" s="88"/>
      <c r="L185" s="59"/>
      <c r="M185" s="236"/>
      <c r="N185" s="65"/>
      <c r="O185" s="65"/>
      <c r="P185" s="65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3:31" x14ac:dyDescent="0.25">
      <c r="C186" s="65"/>
      <c r="D186" s="65"/>
      <c r="E186" s="65"/>
      <c r="F186" s="65"/>
      <c r="G186" s="65"/>
      <c r="H186" s="59"/>
      <c r="I186" s="59"/>
      <c r="J186" s="88"/>
      <c r="K186" s="88"/>
      <c r="L186" s="59"/>
      <c r="M186" s="236"/>
      <c r="N186" s="65"/>
      <c r="O186" s="65"/>
      <c r="P186" s="65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3:31" x14ac:dyDescent="0.25">
      <c r="C187" s="65"/>
      <c r="D187" s="65"/>
      <c r="E187" s="65"/>
      <c r="F187" s="65"/>
      <c r="G187" s="65"/>
      <c r="H187" s="59"/>
      <c r="I187" s="59"/>
      <c r="J187" s="88"/>
      <c r="K187" s="88"/>
      <c r="L187" s="59"/>
      <c r="M187" s="236"/>
      <c r="N187" s="65"/>
      <c r="O187" s="65"/>
      <c r="P187" s="65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3:31" x14ac:dyDescent="0.25">
      <c r="C188" s="65"/>
      <c r="D188" s="65"/>
      <c r="E188" s="65"/>
      <c r="F188" s="65"/>
      <c r="G188" s="65"/>
      <c r="H188" s="59"/>
      <c r="I188" s="59"/>
      <c r="J188" s="88"/>
      <c r="K188" s="88"/>
      <c r="L188" s="59"/>
      <c r="M188" s="236"/>
      <c r="N188" s="65"/>
      <c r="O188" s="65"/>
      <c r="P188" s="65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3:31" x14ac:dyDescent="0.25">
      <c r="C189" s="65"/>
      <c r="D189" s="65"/>
      <c r="E189" s="65"/>
      <c r="F189" s="65"/>
      <c r="G189" s="65"/>
      <c r="H189" s="59"/>
      <c r="I189" s="59"/>
      <c r="J189" s="88"/>
      <c r="K189" s="88"/>
      <c r="L189" s="59"/>
      <c r="M189" s="236"/>
      <c r="N189" s="65"/>
      <c r="O189" s="65"/>
      <c r="P189" s="65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3:31" x14ac:dyDescent="0.25">
      <c r="C190" s="65"/>
      <c r="D190" s="65"/>
      <c r="E190" s="65"/>
      <c r="F190" s="65"/>
      <c r="G190" s="65"/>
      <c r="H190" s="59"/>
      <c r="I190" s="59"/>
      <c r="J190" s="88"/>
      <c r="K190" s="88"/>
      <c r="L190" s="59"/>
      <c r="M190" s="236"/>
      <c r="N190" s="65"/>
      <c r="O190" s="65"/>
      <c r="P190" s="65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3:31" x14ac:dyDescent="0.25">
      <c r="C191" s="65"/>
      <c r="D191" s="65"/>
      <c r="E191" s="65"/>
      <c r="F191" s="65"/>
      <c r="G191" s="65"/>
      <c r="H191" s="59"/>
      <c r="I191" s="59"/>
      <c r="J191" s="88"/>
      <c r="K191" s="88"/>
      <c r="L191" s="59"/>
      <c r="M191" s="236"/>
      <c r="N191" s="65"/>
      <c r="O191" s="65"/>
      <c r="P191" s="65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3:31" x14ac:dyDescent="0.25">
      <c r="C192" s="65"/>
      <c r="D192" s="65"/>
      <c r="E192" s="65"/>
      <c r="F192" s="65"/>
      <c r="G192" s="65"/>
      <c r="H192" s="59"/>
      <c r="I192" s="59"/>
      <c r="J192" s="88"/>
      <c r="K192" s="88"/>
      <c r="L192" s="59"/>
      <c r="M192" s="236"/>
      <c r="N192" s="65"/>
      <c r="O192" s="65"/>
      <c r="P192" s="65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3:31" x14ac:dyDescent="0.25">
      <c r="C193" s="65"/>
      <c r="D193" s="65"/>
      <c r="E193" s="65"/>
      <c r="F193" s="65"/>
      <c r="G193" s="65"/>
      <c r="H193" s="59"/>
      <c r="I193" s="59"/>
      <c r="J193" s="88"/>
      <c r="K193" s="88"/>
      <c r="L193" s="59"/>
      <c r="M193" s="236"/>
      <c r="N193" s="65"/>
      <c r="O193" s="65"/>
      <c r="P193" s="65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3:31" x14ac:dyDescent="0.25">
      <c r="C194" s="65"/>
      <c r="D194" s="65"/>
      <c r="E194" s="65"/>
      <c r="F194" s="65"/>
      <c r="G194" s="65"/>
      <c r="H194" s="59"/>
      <c r="I194" s="59"/>
      <c r="J194" s="88"/>
      <c r="K194" s="88"/>
      <c r="L194" s="59"/>
      <c r="M194" s="236"/>
      <c r="N194" s="65"/>
      <c r="O194" s="65"/>
      <c r="P194" s="65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3:31" x14ac:dyDescent="0.25">
      <c r="C195" s="65"/>
      <c r="D195" s="65"/>
      <c r="E195" s="65"/>
      <c r="F195" s="65"/>
      <c r="G195" s="65"/>
      <c r="H195" s="59"/>
      <c r="I195" s="59"/>
      <c r="J195" s="88"/>
      <c r="K195" s="88"/>
      <c r="L195" s="59"/>
      <c r="M195" s="236"/>
      <c r="N195" s="65"/>
      <c r="O195" s="65"/>
      <c r="P195" s="65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3:31" x14ac:dyDescent="0.25">
      <c r="C196" s="65"/>
      <c r="D196" s="65"/>
      <c r="E196" s="65"/>
      <c r="F196" s="65"/>
      <c r="G196" s="65"/>
      <c r="H196" s="59"/>
      <c r="I196" s="59"/>
      <c r="J196" s="88"/>
      <c r="K196" s="88"/>
      <c r="L196" s="59"/>
      <c r="M196" s="236"/>
      <c r="N196" s="65"/>
      <c r="O196" s="65"/>
      <c r="P196" s="65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3:31" x14ac:dyDescent="0.25">
      <c r="C197" s="65"/>
      <c r="D197" s="65"/>
      <c r="E197" s="65"/>
      <c r="F197" s="65"/>
      <c r="G197" s="65"/>
      <c r="H197" s="59"/>
      <c r="I197" s="59"/>
      <c r="J197" s="88"/>
      <c r="K197" s="88"/>
      <c r="L197" s="59"/>
      <c r="M197" s="236"/>
      <c r="N197" s="65"/>
      <c r="O197" s="65"/>
      <c r="P197" s="65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3:31" x14ac:dyDescent="0.25">
      <c r="C198" s="65"/>
      <c r="D198" s="65"/>
      <c r="E198" s="65"/>
      <c r="F198" s="65"/>
      <c r="G198" s="65"/>
      <c r="H198" s="59"/>
      <c r="I198" s="59"/>
      <c r="J198" s="88"/>
      <c r="K198" s="88"/>
      <c r="L198" s="59"/>
      <c r="M198" s="236"/>
      <c r="N198" s="65"/>
      <c r="O198" s="65"/>
      <c r="P198" s="65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3:31" x14ac:dyDescent="0.25">
      <c r="C199" s="65"/>
      <c r="D199" s="65"/>
      <c r="E199" s="65"/>
      <c r="F199" s="65"/>
      <c r="G199" s="65"/>
      <c r="H199" s="59"/>
      <c r="I199" s="59"/>
      <c r="J199" s="88"/>
      <c r="K199" s="88"/>
      <c r="L199" s="59"/>
      <c r="M199" s="236"/>
      <c r="N199" s="65"/>
      <c r="O199" s="65"/>
      <c r="P199" s="65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3:31" x14ac:dyDescent="0.25">
      <c r="C200" s="65"/>
      <c r="D200" s="65"/>
      <c r="E200" s="65"/>
      <c r="F200" s="65"/>
      <c r="G200" s="65"/>
      <c r="H200" s="59"/>
      <c r="I200" s="59"/>
      <c r="J200" s="88"/>
      <c r="K200" s="88"/>
      <c r="L200" s="59"/>
      <c r="M200" s="236"/>
      <c r="N200" s="65"/>
      <c r="O200" s="65"/>
      <c r="P200" s="65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3:31" x14ac:dyDescent="0.25">
      <c r="C201" s="65"/>
      <c r="D201" s="65"/>
      <c r="E201" s="65"/>
      <c r="F201" s="65"/>
      <c r="G201" s="65"/>
      <c r="H201" s="59"/>
      <c r="I201" s="59"/>
      <c r="J201" s="88"/>
      <c r="K201" s="88"/>
      <c r="L201" s="59"/>
      <c r="M201" s="236"/>
      <c r="N201" s="65"/>
      <c r="O201" s="65"/>
      <c r="P201" s="65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3:31" x14ac:dyDescent="0.25">
      <c r="C202" s="65"/>
      <c r="D202" s="65"/>
      <c r="E202" s="65"/>
      <c r="F202" s="65"/>
      <c r="G202" s="65"/>
      <c r="H202" s="59"/>
      <c r="I202" s="59"/>
      <c r="J202" s="88"/>
      <c r="K202" s="88"/>
      <c r="L202" s="59"/>
      <c r="M202" s="236"/>
      <c r="N202" s="65"/>
      <c r="O202" s="65"/>
      <c r="P202" s="65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3:31" x14ac:dyDescent="0.25">
      <c r="C203" s="65"/>
      <c r="D203" s="65"/>
      <c r="E203" s="65"/>
      <c r="F203" s="65"/>
      <c r="G203" s="65"/>
      <c r="H203" s="59"/>
      <c r="I203" s="59"/>
      <c r="J203" s="88"/>
      <c r="K203" s="88"/>
      <c r="L203" s="59"/>
      <c r="M203" s="236"/>
      <c r="N203" s="65"/>
      <c r="O203" s="65"/>
      <c r="P203" s="65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3:31" x14ac:dyDescent="0.25">
      <c r="C204" s="65"/>
      <c r="D204" s="65"/>
      <c r="E204" s="65"/>
      <c r="F204" s="65"/>
      <c r="G204" s="65"/>
      <c r="H204" s="59"/>
      <c r="I204" s="59"/>
      <c r="J204" s="88"/>
      <c r="K204" s="88"/>
      <c r="L204" s="59"/>
      <c r="M204" s="236"/>
      <c r="N204" s="65"/>
      <c r="O204" s="65"/>
      <c r="P204" s="65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3:31" x14ac:dyDescent="0.25">
      <c r="C205" s="65"/>
      <c r="D205" s="65"/>
      <c r="E205" s="65"/>
      <c r="F205" s="65"/>
      <c r="G205" s="65"/>
      <c r="H205" s="59"/>
      <c r="I205" s="59"/>
      <c r="J205" s="88"/>
      <c r="K205" s="88"/>
      <c r="L205" s="59"/>
      <c r="M205" s="236"/>
      <c r="N205" s="65"/>
      <c r="O205" s="65"/>
      <c r="P205" s="65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3:31" x14ac:dyDescent="0.25">
      <c r="C206" s="65"/>
      <c r="D206" s="65"/>
      <c r="E206" s="65"/>
      <c r="F206" s="65"/>
      <c r="G206" s="65"/>
      <c r="H206" s="59"/>
      <c r="I206" s="59"/>
      <c r="J206" s="88"/>
      <c r="K206" s="88"/>
      <c r="L206" s="59"/>
      <c r="M206" s="236"/>
      <c r="N206" s="65"/>
      <c r="O206" s="65"/>
      <c r="P206" s="65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3:31" x14ac:dyDescent="0.25">
      <c r="C207" s="65"/>
      <c r="D207" s="65"/>
      <c r="E207" s="65"/>
      <c r="F207" s="65"/>
      <c r="G207" s="65"/>
      <c r="H207" s="59"/>
      <c r="I207" s="59"/>
      <c r="J207" s="88"/>
      <c r="K207" s="88"/>
      <c r="L207" s="59"/>
      <c r="M207" s="236"/>
      <c r="N207" s="65"/>
      <c r="O207" s="65"/>
      <c r="P207" s="65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3:31" x14ac:dyDescent="0.25">
      <c r="C208" s="65"/>
      <c r="D208" s="65"/>
      <c r="E208" s="65"/>
      <c r="F208" s="65"/>
      <c r="G208" s="65"/>
      <c r="H208" s="59"/>
      <c r="I208" s="59"/>
      <c r="J208" s="88"/>
      <c r="K208" s="88"/>
      <c r="L208" s="59"/>
      <c r="M208" s="236"/>
      <c r="N208" s="65"/>
      <c r="O208" s="65"/>
      <c r="P208" s="65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3:31" x14ac:dyDescent="0.25">
      <c r="C209" s="65"/>
      <c r="D209" s="65"/>
      <c r="E209" s="65"/>
      <c r="F209" s="65"/>
      <c r="G209" s="65"/>
      <c r="H209" s="59"/>
      <c r="I209" s="59"/>
      <c r="J209" s="88"/>
      <c r="K209" s="88"/>
      <c r="L209" s="59"/>
      <c r="M209" s="236"/>
      <c r="N209" s="65"/>
      <c r="O209" s="65"/>
      <c r="P209" s="65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3:31" x14ac:dyDescent="0.25">
      <c r="C210" s="65"/>
      <c r="D210" s="65"/>
      <c r="E210" s="65"/>
      <c r="F210" s="65"/>
      <c r="G210" s="65"/>
      <c r="H210" s="59"/>
      <c r="I210" s="59"/>
      <c r="J210" s="88"/>
      <c r="K210" s="88"/>
      <c r="L210" s="59"/>
      <c r="M210" s="236"/>
      <c r="N210" s="65"/>
      <c r="O210" s="65"/>
      <c r="P210" s="65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3:31" x14ac:dyDescent="0.25">
      <c r="C211" s="65"/>
      <c r="D211" s="65"/>
      <c r="E211" s="65"/>
      <c r="F211" s="65"/>
      <c r="G211" s="65"/>
      <c r="H211" s="59"/>
      <c r="I211" s="59"/>
      <c r="J211" s="88"/>
      <c r="K211" s="88"/>
      <c r="L211" s="59"/>
      <c r="M211" s="236"/>
      <c r="N211" s="65"/>
      <c r="O211" s="65"/>
      <c r="P211" s="65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3:31" x14ac:dyDescent="0.25">
      <c r="C212" s="65"/>
      <c r="D212" s="65"/>
      <c r="E212" s="65"/>
      <c r="F212" s="65"/>
      <c r="G212" s="65"/>
      <c r="H212" s="59"/>
      <c r="I212" s="59"/>
      <c r="J212" s="88"/>
      <c r="K212" s="88"/>
      <c r="L212" s="59"/>
      <c r="M212" s="236"/>
      <c r="N212" s="65"/>
      <c r="O212" s="65"/>
      <c r="P212" s="65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3:31" x14ac:dyDescent="0.25">
      <c r="C213" s="65"/>
      <c r="D213" s="65"/>
      <c r="E213" s="65"/>
      <c r="F213" s="65"/>
      <c r="G213" s="65"/>
      <c r="H213" s="59"/>
      <c r="I213" s="59"/>
      <c r="J213" s="88"/>
      <c r="K213" s="88"/>
      <c r="L213" s="59"/>
      <c r="M213" s="236"/>
      <c r="N213" s="65"/>
      <c r="O213" s="65"/>
      <c r="P213" s="65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3:31" x14ac:dyDescent="0.25">
      <c r="C214" s="65"/>
      <c r="D214" s="65"/>
      <c r="E214" s="65"/>
      <c r="F214" s="65"/>
      <c r="G214" s="65"/>
      <c r="H214" s="59"/>
      <c r="I214" s="59"/>
      <c r="J214" s="88"/>
      <c r="K214" s="88"/>
      <c r="L214" s="59"/>
      <c r="M214" s="236"/>
      <c r="N214" s="65"/>
      <c r="O214" s="65"/>
      <c r="P214" s="65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3:31" x14ac:dyDescent="0.25">
      <c r="C215" s="65"/>
      <c r="D215" s="65"/>
      <c r="E215" s="65"/>
      <c r="F215" s="65"/>
      <c r="G215" s="65"/>
      <c r="H215" s="59"/>
      <c r="I215" s="59"/>
      <c r="J215" s="88"/>
      <c r="K215" s="88"/>
      <c r="L215" s="59"/>
      <c r="M215" s="236"/>
      <c r="N215" s="65"/>
      <c r="O215" s="65"/>
      <c r="P215" s="65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3:31" x14ac:dyDescent="0.25">
      <c r="C216" s="65"/>
      <c r="D216" s="65"/>
      <c r="E216" s="65"/>
      <c r="F216" s="65"/>
      <c r="G216" s="65"/>
      <c r="H216" s="59"/>
      <c r="I216" s="59"/>
      <c r="J216" s="88"/>
      <c r="K216" s="88"/>
      <c r="L216" s="59"/>
      <c r="M216" s="236"/>
      <c r="N216" s="65"/>
      <c r="O216" s="65"/>
      <c r="P216" s="65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3:31" x14ac:dyDescent="0.25">
      <c r="C217" s="65"/>
      <c r="D217" s="65"/>
      <c r="E217" s="65"/>
      <c r="F217" s="65"/>
      <c r="G217" s="65"/>
      <c r="H217" s="59"/>
      <c r="I217" s="59"/>
      <c r="J217" s="88"/>
      <c r="K217" s="88"/>
      <c r="L217" s="59"/>
      <c r="M217" s="236"/>
      <c r="N217" s="65"/>
      <c r="O217" s="65"/>
      <c r="P217" s="65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3:31" x14ac:dyDescent="0.25">
      <c r="C218" s="65"/>
      <c r="D218" s="65"/>
      <c r="E218" s="65"/>
      <c r="F218" s="65"/>
      <c r="G218" s="65"/>
      <c r="H218" s="59"/>
      <c r="I218" s="59"/>
      <c r="J218" s="88"/>
      <c r="K218" s="88"/>
      <c r="L218" s="59"/>
      <c r="M218" s="236"/>
      <c r="N218" s="65"/>
      <c r="O218" s="65"/>
      <c r="P218" s="65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3:31" x14ac:dyDescent="0.25">
      <c r="C219" s="65"/>
      <c r="D219" s="65"/>
      <c r="E219" s="65"/>
      <c r="F219" s="65"/>
      <c r="G219" s="65"/>
      <c r="H219" s="59"/>
      <c r="I219" s="59"/>
      <c r="J219" s="88"/>
      <c r="K219" s="88"/>
      <c r="L219" s="59"/>
      <c r="M219" s="236"/>
      <c r="N219" s="65"/>
      <c r="O219" s="65"/>
      <c r="P219" s="65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3:31" x14ac:dyDescent="0.25">
      <c r="C220" s="65"/>
      <c r="D220" s="65"/>
      <c r="E220" s="65"/>
      <c r="F220" s="65"/>
      <c r="G220" s="65"/>
      <c r="H220" s="59"/>
      <c r="I220" s="59"/>
      <c r="J220" s="88"/>
      <c r="K220" s="88"/>
      <c r="L220" s="59"/>
      <c r="M220" s="236"/>
      <c r="N220" s="65"/>
      <c r="O220" s="65"/>
      <c r="P220" s="65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3:31" x14ac:dyDescent="0.25">
      <c r="C221" s="65"/>
      <c r="D221" s="65"/>
      <c r="E221" s="65"/>
      <c r="F221" s="65"/>
      <c r="G221" s="65"/>
      <c r="H221" s="59"/>
      <c r="I221" s="59"/>
      <c r="J221" s="88"/>
      <c r="K221" s="88"/>
      <c r="L221" s="59"/>
      <c r="M221" s="236"/>
      <c r="N221" s="65"/>
      <c r="O221" s="65"/>
      <c r="P221" s="65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3:31" x14ac:dyDescent="0.25">
      <c r="C222" s="65"/>
      <c r="D222" s="65"/>
      <c r="E222" s="65"/>
      <c r="F222" s="65"/>
      <c r="G222" s="65"/>
      <c r="H222" s="59"/>
      <c r="I222" s="59"/>
      <c r="J222" s="88"/>
      <c r="K222" s="88"/>
      <c r="L222" s="59"/>
      <c r="M222" s="236"/>
      <c r="N222" s="65"/>
      <c r="O222" s="65"/>
      <c r="P222" s="65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3:31" x14ac:dyDescent="0.25">
      <c r="C223" s="65"/>
      <c r="D223" s="65"/>
      <c r="E223" s="65"/>
      <c r="F223" s="65"/>
      <c r="G223" s="65"/>
      <c r="H223" s="59"/>
      <c r="I223" s="59"/>
      <c r="J223" s="88"/>
      <c r="K223" s="88"/>
      <c r="L223" s="59"/>
      <c r="M223" s="236"/>
      <c r="N223" s="65"/>
      <c r="O223" s="65"/>
      <c r="P223" s="65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3:31" x14ac:dyDescent="0.25">
      <c r="C224" s="65"/>
      <c r="D224" s="65"/>
      <c r="E224" s="65"/>
      <c r="F224" s="65"/>
      <c r="G224" s="65"/>
      <c r="H224" s="59"/>
      <c r="I224" s="59"/>
      <c r="J224" s="88"/>
      <c r="K224" s="88"/>
      <c r="L224" s="59"/>
      <c r="M224" s="236"/>
      <c r="N224" s="65"/>
      <c r="O224" s="65"/>
      <c r="P224" s="65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3:31" x14ac:dyDescent="0.25">
      <c r="C225" s="65"/>
      <c r="D225" s="65"/>
      <c r="E225" s="65"/>
      <c r="F225" s="65"/>
      <c r="G225" s="65"/>
      <c r="H225" s="59"/>
      <c r="I225" s="59"/>
      <c r="J225" s="88"/>
      <c r="K225" s="88"/>
      <c r="L225" s="59"/>
      <c r="M225" s="236"/>
      <c r="N225" s="65"/>
      <c r="O225" s="65"/>
      <c r="P225" s="65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3:31" x14ac:dyDescent="0.25">
      <c r="C226" s="65"/>
      <c r="D226" s="65"/>
      <c r="E226" s="65"/>
      <c r="F226" s="65"/>
      <c r="G226" s="65"/>
      <c r="H226" s="59"/>
      <c r="I226" s="59"/>
      <c r="J226" s="88"/>
      <c r="K226" s="88"/>
      <c r="L226" s="59"/>
      <c r="M226" s="236"/>
      <c r="N226" s="65"/>
      <c r="O226" s="65"/>
      <c r="P226" s="65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3:31" x14ac:dyDescent="0.25">
      <c r="C227" s="65"/>
      <c r="D227" s="65"/>
      <c r="E227" s="65"/>
      <c r="F227" s="65"/>
      <c r="G227" s="65"/>
      <c r="H227" s="59"/>
      <c r="I227" s="59"/>
      <c r="J227" s="88"/>
      <c r="K227" s="88"/>
      <c r="L227" s="59"/>
      <c r="M227" s="236"/>
      <c r="N227" s="65"/>
      <c r="O227" s="65"/>
      <c r="P227" s="65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3:31" x14ac:dyDescent="0.25">
      <c r="C228" s="65"/>
      <c r="D228" s="65"/>
      <c r="E228" s="65"/>
      <c r="F228" s="65"/>
      <c r="G228" s="65"/>
      <c r="H228" s="59"/>
      <c r="I228" s="59"/>
      <c r="J228" s="88"/>
      <c r="K228" s="88"/>
      <c r="L228" s="59"/>
      <c r="M228" s="236"/>
      <c r="N228" s="65"/>
      <c r="O228" s="65"/>
      <c r="P228" s="65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3:31" x14ac:dyDescent="0.25">
      <c r="C229" s="65"/>
      <c r="D229" s="65"/>
      <c r="E229" s="65"/>
      <c r="F229" s="65"/>
      <c r="G229" s="65"/>
      <c r="H229" s="59"/>
      <c r="I229" s="59"/>
      <c r="J229" s="88"/>
      <c r="K229" s="88"/>
      <c r="L229" s="59"/>
      <c r="M229" s="236"/>
      <c r="N229" s="65"/>
      <c r="O229" s="65"/>
      <c r="P229" s="65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3:31" x14ac:dyDescent="0.25">
      <c r="C230" s="65"/>
      <c r="D230" s="65"/>
      <c r="E230" s="65"/>
      <c r="F230" s="65"/>
      <c r="G230" s="65"/>
      <c r="H230" s="59"/>
      <c r="I230" s="59"/>
      <c r="J230" s="88"/>
      <c r="K230" s="88"/>
      <c r="L230" s="59"/>
      <c r="M230" s="236"/>
      <c r="N230" s="65"/>
      <c r="O230" s="65"/>
      <c r="P230" s="65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3:31" x14ac:dyDescent="0.25">
      <c r="C231" s="65"/>
      <c r="D231" s="65"/>
      <c r="E231" s="65"/>
      <c r="F231" s="65"/>
      <c r="G231" s="65"/>
      <c r="H231" s="59"/>
      <c r="I231" s="59"/>
      <c r="J231" s="88"/>
      <c r="K231" s="88"/>
      <c r="L231" s="59"/>
      <c r="M231" s="236"/>
      <c r="N231" s="65"/>
      <c r="O231" s="65"/>
      <c r="P231" s="65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3:31" x14ac:dyDescent="0.25">
      <c r="C232" s="65"/>
      <c r="D232" s="65"/>
      <c r="E232" s="65"/>
      <c r="F232" s="65"/>
      <c r="G232" s="65"/>
      <c r="H232" s="59"/>
      <c r="I232" s="59"/>
      <c r="J232" s="88"/>
      <c r="K232" s="88"/>
      <c r="L232" s="59"/>
      <c r="M232" s="236"/>
      <c r="N232" s="65"/>
      <c r="O232" s="65"/>
      <c r="P232" s="65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3:31" x14ac:dyDescent="0.25">
      <c r="C233" s="65"/>
      <c r="D233" s="65"/>
      <c r="E233" s="65"/>
      <c r="F233" s="65"/>
      <c r="G233" s="65"/>
      <c r="H233" s="59"/>
      <c r="I233" s="59"/>
      <c r="J233" s="88"/>
      <c r="K233" s="88"/>
      <c r="L233" s="59"/>
      <c r="M233" s="236"/>
      <c r="N233" s="65"/>
      <c r="O233" s="65"/>
      <c r="P233" s="65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3:31" x14ac:dyDescent="0.25">
      <c r="C234" s="65"/>
      <c r="D234" s="65"/>
      <c r="E234" s="65"/>
      <c r="F234" s="65"/>
      <c r="G234" s="65"/>
      <c r="H234" s="59"/>
      <c r="I234" s="59"/>
      <c r="J234" s="88"/>
      <c r="K234" s="88"/>
      <c r="L234" s="59"/>
      <c r="M234" s="236"/>
      <c r="N234" s="65"/>
      <c r="O234" s="65"/>
      <c r="P234" s="65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3:31" x14ac:dyDescent="0.25">
      <c r="C235" s="65"/>
      <c r="D235" s="65"/>
      <c r="E235" s="65"/>
      <c r="F235" s="65"/>
      <c r="G235" s="65"/>
      <c r="H235" s="59"/>
      <c r="I235" s="59"/>
      <c r="J235" s="88"/>
      <c r="K235" s="88"/>
      <c r="L235" s="59"/>
      <c r="M235" s="236"/>
      <c r="N235" s="65"/>
      <c r="O235" s="65"/>
      <c r="P235" s="65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3:31" x14ac:dyDescent="0.25">
      <c r="C236" s="65"/>
      <c r="D236" s="65"/>
      <c r="E236" s="65"/>
      <c r="F236" s="65"/>
      <c r="G236" s="65"/>
      <c r="H236" s="59"/>
      <c r="I236" s="59"/>
      <c r="J236" s="88"/>
      <c r="K236" s="88"/>
      <c r="L236" s="59"/>
      <c r="M236" s="236"/>
      <c r="N236" s="65"/>
      <c r="O236" s="65"/>
      <c r="P236" s="65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3:31" x14ac:dyDescent="0.25">
      <c r="C237" s="65"/>
      <c r="D237" s="65"/>
      <c r="E237" s="65"/>
      <c r="F237" s="65"/>
      <c r="G237" s="65"/>
      <c r="H237" s="59"/>
      <c r="I237" s="59"/>
      <c r="J237" s="88"/>
      <c r="K237" s="88"/>
      <c r="L237" s="59"/>
      <c r="M237" s="236"/>
      <c r="N237" s="65"/>
      <c r="O237" s="65"/>
      <c r="P237" s="65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3:31" x14ac:dyDescent="0.25">
      <c r="C238" s="65"/>
      <c r="D238" s="65"/>
      <c r="E238" s="65"/>
      <c r="F238" s="65"/>
      <c r="G238" s="65"/>
      <c r="H238" s="59"/>
      <c r="I238" s="59"/>
      <c r="J238" s="88"/>
      <c r="K238" s="88"/>
      <c r="L238" s="59"/>
      <c r="M238" s="236"/>
      <c r="N238" s="65"/>
      <c r="O238" s="65"/>
      <c r="P238" s="65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3:31" x14ac:dyDescent="0.25">
      <c r="C239" s="65"/>
      <c r="D239" s="65"/>
      <c r="E239" s="65"/>
      <c r="F239" s="65"/>
      <c r="G239" s="65"/>
      <c r="H239" s="59"/>
      <c r="I239" s="59"/>
      <c r="J239" s="88"/>
      <c r="K239" s="88"/>
      <c r="L239" s="59"/>
      <c r="M239" s="236"/>
      <c r="N239" s="65"/>
      <c r="O239" s="65"/>
      <c r="P239" s="65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3:31" x14ac:dyDescent="0.25">
      <c r="C240" s="65"/>
      <c r="D240" s="65"/>
      <c r="E240" s="65"/>
      <c r="F240" s="65"/>
      <c r="G240" s="65"/>
      <c r="H240" s="59"/>
      <c r="I240" s="59"/>
      <c r="J240" s="88"/>
      <c r="K240" s="88"/>
      <c r="L240" s="59"/>
      <c r="M240" s="236"/>
      <c r="N240" s="65"/>
      <c r="O240" s="65"/>
      <c r="P240" s="65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3:31" x14ac:dyDescent="0.25">
      <c r="C241" s="65"/>
      <c r="D241" s="65"/>
      <c r="E241" s="65"/>
      <c r="F241" s="65"/>
      <c r="G241" s="65"/>
      <c r="H241" s="59"/>
      <c r="I241" s="59"/>
      <c r="J241" s="88"/>
      <c r="K241" s="88"/>
      <c r="L241" s="59"/>
      <c r="M241" s="236"/>
      <c r="N241" s="65"/>
      <c r="O241" s="65"/>
      <c r="P241" s="65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3:31" x14ac:dyDescent="0.25">
      <c r="C242" s="65"/>
      <c r="D242" s="65"/>
      <c r="E242" s="65"/>
      <c r="F242" s="65"/>
      <c r="G242" s="65"/>
      <c r="H242" s="59"/>
      <c r="I242" s="59"/>
      <c r="J242" s="88"/>
      <c r="K242" s="88"/>
      <c r="L242" s="59"/>
      <c r="M242" s="236"/>
      <c r="N242" s="65"/>
      <c r="O242" s="65"/>
      <c r="P242" s="65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3:31" x14ac:dyDescent="0.25">
      <c r="C243" s="65"/>
      <c r="D243" s="65"/>
      <c r="E243" s="65"/>
      <c r="F243" s="65"/>
      <c r="G243" s="65"/>
      <c r="H243" s="59"/>
      <c r="I243" s="59"/>
      <c r="J243" s="88"/>
      <c r="K243" s="88"/>
      <c r="L243" s="59"/>
      <c r="M243" s="236"/>
      <c r="N243" s="65"/>
      <c r="O243" s="65"/>
      <c r="P243" s="65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3:31" x14ac:dyDescent="0.25">
      <c r="C244" s="65"/>
      <c r="D244" s="65"/>
      <c r="E244" s="65"/>
      <c r="F244" s="65"/>
      <c r="G244" s="65"/>
      <c r="H244" s="59"/>
      <c r="I244" s="59"/>
      <c r="J244" s="88"/>
      <c r="K244" s="88"/>
      <c r="L244" s="59"/>
      <c r="M244" s="236"/>
      <c r="N244" s="65"/>
      <c r="O244" s="65"/>
      <c r="P244" s="65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3:31" x14ac:dyDescent="0.25">
      <c r="C245" s="65"/>
      <c r="D245" s="65"/>
      <c r="E245" s="65"/>
      <c r="F245" s="65"/>
      <c r="G245" s="65"/>
      <c r="H245" s="59"/>
      <c r="I245" s="59"/>
      <c r="J245" s="88"/>
      <c r="K245" s="88"/>
      <c r="L245" s="59"/>
      <c r="M245" s="236"/>
      <c r="N245" s="65"/>
      <c r="O245" s="65"/>
      <c r="P245" s="65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3:31" x14ac:dyDescent="0.25">
      <c r="C246" s="65"/>
      <c r="D246" s="65"/>
      <c r="E246" s="65"/>
      <c r="F246" s="65"/>
      <c r="G246" s="65"/>
      <c r="H246" s="59"/>
      <c r="I246" s="59"/>
      <c r="J246" s="88"/>
      <c r="K246" s="88"/>
      <c r="L246" s="59"/>
      <c r="M246" s="236"/>
      <c r="N246" s="65"/>
      <c r="O246" s="65"/>
      <c r="P246" s="65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3:31" x14ac:dyDescent="0.25">
      <c r="C247" s="65"/>
      <c r="D247" s="65"/>
      <c r="E247" s="65"/>
      <c r="F247" s="65"/>
      <c r="G247" s="65"/>
      <c r="H247" s="59"/>
      <c r="I247" s="59"/>
      <c r="J247" s="88"/>
      <c r="K247" s="88"/>
      <c r="L247" s="59"/>
      <c r="M247" s="236"/>
      <c r="N247" s="65"/>
      <c r="O247" s="65"/>
      <c r="P247" s="65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3:31" x14ac:dyDescent="0.25">
      <c r="C248" s="65"/>
      <c r="D248" s="65"/>
      <c r="E248" s="65"/>
      <c r="F248" s="65"/>
      <c r="G248" s="65"/>
      <c r="H248" s="59"/>
      <c r="I248" s="59"/>
      <c r="J248" s="88"/>
      <c r="K248" s="88"/>
      <c r="L248" s="59"/>
      <c r="M248" s="236"/>
      <c r="N248" s="65"/>
      <c r="O248" s="65"/>
      <c r="P248" s="65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3:31" x14ac:dyDescent="0.25">
      <c r="C249" s="65"/>
      <c r="D249" s="65"/>
      <c r="E249" s="65"/>
      <c r="F249" s="65"/>
      <c r="G249" s="65"/>
      <c r="H249" s="59"/>
      <c r="I249" s="59"/>
      <c r="J249" s="88"/>
      <c r="K249" s="88"/>
      <c r="L249" s="59"/>
      <c r="M249" s="236"/>
      <c r="N249" s="65"/>
      <c r="O249" s="65"/>
      <c r="P249" s="65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3:31" x14ac:dyDescent="0.25">
      <c r="C250" s="65"/>
      <c r="D250" s="65"/>
      <c r="E250" s="65"/>
      <c r="F250" s="65"/>
      <c r="G250" s="65"/>
      <c r="H250" s="59"/>
      <c r="I250" s="59"/>
      <c r="J250" s="88"/>
      <c r="K250" s="88"/>
      <c r="L250" s="59"/>
      <c r="M250" s="236"/>
      <c r="N250" s="65"/>
      <c r="O250" s="65"/>
      <c r="P250" s="65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3:31" x14ac:dyDescent="0.25">
      <c r="C251" s="65"/>
      <c r="D251" s="65"/>
      <c r="E251" s="65"/>
      <c r="F251" s="65"/>
      <c r="G251" s="65"/>
      <c r="H251" s="59"/>
      <c r="I251" s="59"/>
      <c r="J251" s="88"/>
      <c r="K251" s="88"/>
      <c r="L251" s="59"/>
      <c r="M251" s="236"/>
      <c r="N251" s="65"/>
      <c r="O251" s="65"/>
      <c r="P251" s="65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3:31" x14ac:dyDescent="0.25">
      <c r="C252" s="65"/>
      <c r="D252" s="65"/>
      <c r="E252" s="65"/>
      <c r="F252" s="65"/>
      <c r="G252" s="65"/>
      <c r="H252" s="59"/>
      <c r="I252" s="59"/>
      <c r="J252" s="88"/>
      <c r="K252" s="88"/>
      <c r="L252" s="59"/>
      <c r="M252" s="236"/>
      <c r="N252" s="65"/>
      <c r="O252" s="65"/>
      <c r="P252" s="65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3:31" x14ac:dyDescent="0.25">
      <c r="C253" s="65"/>
      <c r="D253" s="65"/>
      <c r="E253" s="65"/>
      <c r="F253" s="65"/>
      <c r="G253" s="65"/>
      <c r="H253" s="59"/>
      <c r="I253" s="59"/>
      <c r="J253" s="88"/>
      <c r="K253" s="88"/>
      <c r="L253" s="59"/>
      <c r="M253" s="236"/>
      <c r="N253" s="65"/>
      <c r="O253" s="65"/>
      <c r="P253" s="65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3:31" x14ac:dyDescent="0.25">
      <c r="C254" s="65"/>
      <c r="D254" s="65"/>
      <c r="E254" s="65"/>
      <c r="F254" s="65"/>
      <c r="G254" s="65"/>
      <c r="H254" s="59"/>
      <c r="I254" s="59"/>
      <c r="J254" s="88"/>
      <c r="K254" s="88"/>
      <c r="L254" s="59"/>
      <c r="M254" s="236"/>
      <c r="N254" s="65"/>
      <c r="O254" s="65"/>
      <c r="P254" s="65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3:31" x14ac:dyDescent="0.25">
      <c r="C255" s="65"/>
      <c r="D255" s="65"/>
      <c r="E255" s="65"/>
      <c r="F255" s="65"/>
      <c r="G255" s="65"/>
      <c r="H255" s="59"/>
      <c r="I255" s="59"/>
      <c r="J255" s="88"/>
      <c r="K255" s="88"/>
      <c r="L255" s="59"/>
      <c r="M255" s="236"/>
      <c r="N255" s="65"/>
      <c r="O255" s="65"/>
      <c r="P255" s="65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3:31" x14ac:dyDescent="0.25">
      <c r="C256" s="65"/>
      <c r="D256" s="65"/>
      <c r="E256" s="65"/>
      <c r="F256" s="65"/>
      <c r="G256" s="65"/>
      <c r="H256" s="59"/>
      <c r="I256" s="59"/>
      <c r="J256" s="88"/>
      <c r="K256" s="88"/>
      <c r="L256" s="59"/>
      <c r="M256" s="236"/>
      <c r="N256" s="65"/>
      <c r="O256" s="65"/>
      <c r="P256" s="65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3:31" x14ac:dyDescent="0.25">
      <c r="C257" s="65"/>
      <c r="D257" s="65"/>
      <c r="E257" s="65"/>
      <c r="F257" s="65"/>
      <c r="G257" s="65"/>
      <c r="H257" s="59"/>
      <c r="I257" s="59"/>
      <c r="J257" s="88"/>
      <c r="K257" s="88"/>
      <c r="L257" s="59"/>
      <c r="M257" s="236"/>
      <c r="N257" s="65"/>
      <c r="O257" s="65"/>
      <c r="P257" s="65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3:31" x14ac:dyDescent="0.25">
      <c r="C258" s="65"/>
      <c r="D258" s="65"/>
      <c r="E258" s="65"/>
      <c r="F258" s="65"/>
      <c r="G258" s="65"/>
      <c r="H258" s="59"/>
      <c r="I258" s="59"/>
      <c r="J258" s="88"/>
      <c r="K258" s="88"/>
      <c r="L258" s="59"/>
      <c r="M258" s="236"/>
      <c r="N258" s="65"/>
      <c r="O258" s="65"/>
      <c r="P258" s="65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3:31" x14ac:dyDescent="0.25">
      <c r="C259" s="65"/>
      <c r="D259" s="65"/>
      <c r="E259" s="65"/>
      <c r="F259" s="65"/>
      <c r="G259" s="65"/>
      <c r="H259" s="59"/>
      <c r="I259" s="59"/>
      <c r="J259" s="88"/>
      <c r="K259" s="88"/>
      <c r="L259" s="59"/>
      <c r="M259" s="236"/>
      <c r="N259" s="65"/>
      <c r="O259" s="65"/>
      <c r="P259" s="65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3:31" x14ac:dyDescent="0.25">
      <c r="C260" s="65"/>
      <c r="D260" s="65"/>
      <c r="E260" s="65"/>
      <c r="F260" s="65"/>
      <c r="G260" s="65"/>
      <c r="H260" s="59"/>
      <c r="I260" s="59"/>
      <c r="J260" s="88"/>
      <c r="K260" s="88"/>
      <c r="L260" s="59"/>
      <c r="M260" s="236"/>
      <c r="N260" s="65"/>
      <c r="O260" s="65"/>
      <c r="P260" s="65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3:31" x14ac:dyDescent="0.25">
      <c r="C261" s="65"/>
      <c r="D261" s="65"/>
      <c r="E261" s="65"/>
      <c r="F261" s="65"/>
      <c r="G261" s="65"/>
      <c r="H261" s="59"/>
      <c r="I261" s="59"/>
      <c r="J261" s="88"/>
      <c r="K261" s="88"/>
      <c r="L261" s="59"/>
      <c r="M261" s="236"/>
      <c r="N261" s="65"/>
      <c r="O261" s="65"/>
      <c r="P261" s="65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3:31" x14ac:dyDescent="0.25">
      <c r="C262" s="65"/>
      <c r="D262" s="65"/>
      <c r="E262" s="65"/>
      <c r="F262" s="65"/>
      <c r="G262" s="65"/>
      <c r="H262" s="59"/>
      <c r="I262" s="59"/>
      <c r="J262" s="88"/>
      <c r="K262" s="88"/>
      <c r="L262" s="59"/>
      <c r="M262" s="236"/>
      <c r="N262" s="65"/>
      <c r="O262" s="65"/>
      <c r="P262" s="65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3:31" x14ac:dyDescent="0.25">
      <c r="C263" s="65"/>
      <c r="D263" s="65"/>
      <c r="E263" s="65"/>
      <c r="F263" s="65"/>
      <c r="G263" s="65"/>
      <c r="H263" s="59"/>
      <c r="I263" s="59"/>
      <c r="J263" s="88"/>
      <c r="K263" s="88"/>
      <c r="L263" s="59"/>
      <c r="M263" s="236"/>
      <c r="N263" s="65"/>
      <c r="O263" s="65"/>
      <c r="P263" s="65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3:31" x14ac:dyDescent="0.25">
      <c r="C264" s="65"/>
      <c r="D264" s="65"/>
      <c r="E264" s="65"/>
      <c r="F264" s="65"/>
      <c r="G264" s="65"/>
      <c r="H264" s="59"/>
      <c r="I264" s="59"/>
      <c r="J264" s="88"/>
      <c r="K264" s="88"/>
      <c r="L264" s="59"/>
      <c r="M264" s="236"/>
      <c r="N264" s="65"/>
      <c r="O264" s="65"/>
      <c r="P264" s="65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3:31" x14ac:dyDescent="0.25">
      <c r="C265" s="65"/>
      <c r="D265" s="65"/>
      <c r="E265" s="65"/>
      <c r="F265" s="65"/>
      <c r="G265" s="65"/>
      <c r="H265" s="59"/>
      <c r="I265" s="59"/>
      <c r="J265" s="88"/>
      <c r="K265" s="88"/>
      <c r="L265" s="59"/>
      <c r="M265" s="236"/>
      <c r="N265" s="65"/>
      <c r="O265" s="65"/>
      <c r="P265" s="65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3:31" x14ac:dyDescent="0.25">
      <c r="C266" s="65"/>
      <c r="D266" s="65"/>
      <c r="E266" s="65"/>
      <c r="F266" s="65"/>
      <c r="G266" s="65"/>
      <c r="H266" s="59"/>
      <c r="I266" s="59"/>
      <c r="J266" s="88"/>
      <c r="K266" s="88"/>
      <c r="L266" s="59"/>
      <c r="M266" s="236"/>
      <c r="N266" s="65"/>
      <c r="O266" s="65"/>
      <c r="P266" s="65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3:31" x14ac:dyDescent="0.25">
      <c r="C267" s="65"/>
      <c r="D267" s="65"/>
      <c r="E267" s="65"/>
      <c r="F267" s="65"/>
      <c r="G267" s="65"/>
      <c r="H267" s="59"/>
      <c r="I267" s="59"/>
      <c r="J267" s="88"/>
      <c r="K267" s="88"/>
      <c r="L267" s="59"/>
      <c r="M267" s="236"/>
      <c r="N267" s="65"/>
      <c r="O267" s="65"/>
      <c r="P267" s="65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3:31" x14ac:dyDescent="0.25">
      <c r="C268" s="65"/>
      <c r="D268" s="65"/>
      <c r="E268" s="65"/>
      <c r="F268" s="65"/>
      <c r="G268" s="65"/>
      <c r="H268" s="59"/>
      <c r="I268" s="59"/>
      <c r="J268" s="88"/>
      <c r="K268" s="88"/>
      <c r="L268" s="59"/>
      <c r="M268" s="236"/>
      <c r="N268" s="65"/>
      <c r="O268" s="65"/>
      <c r="P268" s="65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3:31" x14ac:dyDescent="0.25">
      <c r="C269" s="65"/>
      <c r="D269" s="65"/>
      <c r="E269" s="65"/>
      <c r="F269" s="65"/>
      <c r="G269" s="65"/>
      <c r="H269" s="59"/>
      <c r="I269" s="59"/>
      <c r="J269" s="88"/>
      <c r="K269" s="88"/>
      <c r="L269" s="59"/>
      <c r="M269" s="236"/>
      <c r="N269" s="65"/>
      <c r="O269" s="65"/>
      <c r="P269" s="65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3:31" x14ac:dyDescent="0.25">
      <c r="C270" s="65"/>
      <c r="D270" s="65"/>
      <c r="E270" s="65"/>
      <c r="F270" s="65"/>
      <c r="G270" s="65"/>
      <c r="H270" s="59"/>
      <c r="I270" s="59"/>
      <c r="J270" s="88"/>
      <c r="K270" s="88"/>
      <c r="L270" s="59"/>
      <c r="M270" s="236"/>
      <c r="N270" s="65"/>
      <c r="O270" s="65"/>
      <c r="P270" s="65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3:31" x14ac:dyDescent="0.25">
      <c r="C271" s="65"/>
      <c r="D271" s="65"/>
      <c r="E271" s="65"/>
      <c r="F271" s="65"/>
      <c r="G271" s="65"/>
      <c r="H271" s="59"/>
      <c r="I271" s="59"/>
      <c r="J271" s="88"/>
      <c r="K271" s="88"/>
      <c r="L271" s="59"/>
      <c r="M271" s="236"/>
      <c r="N271" s="65"/>
      <c r="O271" s="65"/>
      <c r="P271" s="65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3:31" x14ac:dyDescent="0.25">
      <c r="C272" s="65"/>
      <c r="D272" s="65"/>
      <c r="E272" s="65"/>
      <c r="F272" s="65"/>
      <c r="G272" s="65"/>
      <c r="H272" s="59"/>
      <c r="I272" s="59"/>
      <c r="J272" s="88"/>
      <c r="K272" s="88"/>
      <c r="L272" s="59"/>
      <c r="M272" s="236"/>
      <c r="N272" s="65"/>
      <c r="O272" s="65"/>
      <c r="P272" s="65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3:31" x14ac:dyDescent="0.25">
      <c r="C273" s="65"/>
      <c r="D273" s="65"/>
      <c r="E273" s="65"/>
      <c r="F273" s="65"/>
      <c r="G273" s="65"/>
      <c r="H273" s="59"/>
      <c r="I273" s="59"/>
      <c r="J273" s="88"/>
      <c r="K273" s="88"/>
      <c r="L273" s="59"/>
      <c r="M273" s="236"/>
      <c r="N273" s="65"/>
      <c r="O273" s="65"/>
      <c r="P273" s="65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3:31" x14ac:dyDescent="0.25">
      <c r="C274" s="65"/>
      <c r="D274" s="65"/>
      <c r="E274" s="65"/>
      <c r="F274" s="65"/>
      <c r="G274" s="65"/>
      <c r="H274" s="59"/>
      <c r="I274" s="59"/>
      <c r="J274" s="88"/>
      <c r="K274" s="88"/>
      <c r="L274" s="59"/>
      <c r="M274" s="236"/>
      <c r="N274" s="65"/>
      <c r="O274" s="65"/>
      <c r="P274" s="65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3:31" x14ac:dyDescent="0.25">
      <c r="C275" s="65"/>
      <c r="D275" s="65"/>
      <c r="E275" s="65"/>
      <c r="F275" s="65"/>
      <c r="G275" s="65"/>
      <c r="H275" s="59"/>
      <c r="I275" s="59"/>
      <c r="J275" s="88"/>
      <c r="K275" s="88"/>
      <c r="L275" s="59"/>
      <c r="M275" s="236"/>
      <c r="N275" s="65"/>
      <c r="O275" s="65"/>
      <c r="P275" s="65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3:31" x14ac:dyDescent="0.25">
      <c r="C276" s="65"/>
      <c r="D276" s="65"/>
      <c r="E276" s="65"/>
      <c r="F276" s="65"/>
      <c r="G276" s="65"/>
      <c r="H276" s="59"/>
      <c r="I276" s="59"/>
      <c r="J276" s="88"/>
      <c r="K276" s="88"/>
      <c r="L276" s="59"/>
      <c r="M276" s="236"/>
      <c r="N276" s="65"/>
      <c r="O276" s="65"/>
      <c r="P276" s="65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3:31" x14ac:dyDescent="0.25">
      <c r="C277" s="65"/>
      <c r="D277" s="65"/>
      <c r="E277" s="65"/>
      <c r="F277" s="65"/>
      <c r="G277" s="65"/>
      <c r="H277" s="59"/>
      <c r="I277" s="59"/>
      <c r="J277" s="88"/>
      <c r="K277" s="88"/>
      <c r="L277" s="59"/>
      <c r="M277" s="236"/>
      <c r="N277" s="65"/>
      <c r="O277" s="65"/>
      <c r="P277" s="65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3:31" x14ac:dyDescent="0.25">
      <c r="C278" s="65"/>
      <c r="D278" s="65"/>
      <c r="E278" s="65"/>
      <c r="F278" s="65"/>
      <c r="G278" s="65"/>
      <c r="H278" s="59"/>
      <c r="I278" s="59"/>
      <c r="J278" s="88"/>
      <c r="K278" s="88"/>
      <c r="L278" s="59"/>
      <c r="M278" s="236"/>
      <c r="N278" s="65"/>
      <c r="O278" s="65"/>
      <c r="P278" s="65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3:31" x14ac:dyDescent="0.25">
      <c r="C279" s="65"/>
      <c r="D279" s="65"/>
      <c r="E279" s="65"/>
      <c r="F279" s="65"/>
      <c r="G279" s="65"/>
      <c r="H279" s="59"/>
      <c r="I279" s="59"/>
      <c r="J279" s="88"/>
      <c r="K279" s="88"/>
      <c r="L279" s="59"/>
      <c r="M279" s="236"/>
      <c r="N279" s="65"/>
      <c r="O279" s="65"/>
      <c r="P279" s="65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3:31" x14ac:dyDescent="0.25">
      <c r="C280" s="65"/>
      <c r="D280" s="65"/>
      <c r="E280" s="65"/>
      <c r="F280" s="65"/>
      <c r="G280" s="65"/>
      <c r="H280" s="59"/>
      <c r="I280" s="59"/>
      <c r="J280" s="88"/>
      <c r="K280" s="88"/>
      <c r="L280" s="59"/>
      <c r="M280" s="236"/>
      <c r="N280" s="65"/>
      <c r="O280" s="65"/>
      <c r="P280" s="65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3:31" x14ac:dyDescent="0.25">
      <c r="C281" s="65"/>
      <c r="D281" s="65"/>
      <c r="E281" s="65"/>
      <c r="F281" s="65"/>
      <c r="G281" s="65"/>
      <c r="H281" s="59"/>
      <c r="I281" s="59"/>
      <c r="J281" s="88"/>
      <c r="K281" s="88"/>
      <c r="L281" s="59"/>
      <c r="M281" s="236"/>
      <c r="N281" s="65"/>
      <c r="O281" s="65"/>
      <c r="P281" s="65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3:31" x14ac:dyDescent="0.25">
      <c r="C282" s="65"/>
      <c r="D282" s="65"/>
      <c r="E282" s="65"/>
      <c r="F282" s="65"/>
      <c r="G282" s="65"/>
      <c r="H282" s="59"/>
      <c r="I282" s="59"/>
      <c r="J282" s="88"/>
      <c r="K282" s="88"/>
      <c r="L282" s="59"/>
      <c r="M282" s="236"/>
      <c r="N282" s="65"/>
      <c r="O282" s="65"/>
      <c r="P282" s="65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3:31" x14ac:dyDescent="0.25">
      <c r="C283" s="65"/>
      <c r="D283" s="65"/>
      <c r="E283" s="65"/>
      <c r="F283" s="65"/>
      <c r="G283" s="65"/>
      <c r="H283" s="59"/>
      <c r="I283" s="59"/>
      <c r="J283" s="88"/>
      <c r="K283" s="88"/>
      <c r="L283" s="59"/>
      <c r="M283" s="236"/>
      <c r="N283" s="65"/>
      <c r="O283" s="65"/>
      <c r="P283" s="65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3:31" x14ac:dyDescent="0.25">
      <c r="C284" s="65"/>
      <c r="D284" s="65"/>
      <c r="E284" s="65"/>
      <c r="F284" s="65"/>
      <c r="G284" s="65"/>
      <c r="H284" s="59"/>
      <c r="I284" s="59"/>
      <c r="J284" s="88"/>
      <c r="K284" s="88"/>
      <c r="L284" s="59"/>
      <c r="M284" s="236"/>
      <c r="N284" s="65"/>
      <c r="O284" s="65"/>
      <c r="P284" s="65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3:31" x14ac:dyDescent="0.25">
      <c r="C285" s="65"/>
      <c r="D285" s="65"/>
      <c r="E285" s="65"/>
      <c r="F285" s="65"/>
      <c r="G285" s="65"/>
      <c r="H285" s="59"/>
      <c r="I285" s="59"/>
      <c r="J285" s="88"/>
      <c r="K285" s="88"/>
      <c r="L285" s="59"/>
      <c r="M285" s="236"/>
      <c r="N285" s="65"/>
      <c r="O285" s="65"/>
      <c r="P285" s="65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3:31" x14ac:dyDescent="0.25">
      <c r="C286" s="65"/>
      <c r="D286" s="65"/>
      <c r="E286" s="65"/>
      <c r="F286" s="65"/>
      <c r="G286" s="65"/>
      <c r="H286" s="59"/>
      <c r="I286" s="59"/>
      <c r="J286" s="88"/>
      <c r="K286" s="88"/>
      <c r="L286" s="59"/>
      <c r="M286" s="236"/>
      <c r="N286" s="65"/>
      <c r="O286" s="65"/>
      <c r="P286" s="65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3:31" x14ac:dyDescent="0.25">
      <c r="C287" s="65"/>
      <c r="D287" s="65"/>
      <c r="E287" s="65"/>
      <c r="F287" s="65"/>
      <c r="G287" s="65"/>
      <c r="H287" s="59"/>
      <c r="I287" s="59"/>
      <c r="J287" s="88"/>
      <c r="K287" s="88"/>
      <c r="L287" s="59"/>
      <c r="M287" s="236"/>
      <c r="N287" s="65"/>
      <c r="O287" s="65"/>
      <c r="P287" s="65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3:31" x14ac:dyDescent="0.25">
      <c r="C288" s="65"/>
      <c r="D288" s="65"/>
      <c r="E288" s="65"/>
      <c r="F288" s="65"/>
      <c r="G288" s="65"/>
      <c r="H288" s="59"/>
      <c r="I288" s="59"/>
      <c r="J288" s="88"/>
      <c r="K288" s="88"/>
      <c r="L288" s="59"/>
      <c r="M288" s="236"/>
      <c r="N288" s="65"/>
      <c r="O288" s="65"/>
      <c r="P288" s="65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3:31" x14ac:dyDescent="0.25">
      <c r="C289" s="65"/>
      <c r="D289" s="65"/>
      <c r="E289" s="65"/>
      <c r="F289" s="65"/>
      <c r="G289" s="65"/>
      <c r="H289" s="59"/>
      <c r="I289" s="59"/>
      <c r="J289" s="88"/>
      <c r="K289" s="88"/>
      <c r="L289" s="59"/>
      <c r="M289" s="236"/>
      <c r="N289" s="65"/>
      <c r="O289" s="65"/>
      <c r="P289" s="65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3:31" x14ac:dyDescent="0.25">
      <c r="C290" s="65"/>
      <c r="D290" s="65"/>
      <c r="E290" s="65"/>
      <c r="F290" s="65"/>
      <c r="G290" s="65"/>
      <c r="H290" s="59"/>
      <c r="I290" s="59"/>
      <c r="J290" s="88"/>
      <c r="K290" s="88"/>
      <c r="L290" s="59"/>
      <c r="M290" s="236"/>
      <c r="N290" s="65"/>
      <c r="O290" s="65"/>
      <c r="P290" s="65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3:31" x14ac:dyDescent="0.25">
      <c r="C291" s="65"/>
      <c r="D291" s="65"/>
      <c r="E291" s="65"/>
      <c r="F291" s="65"/>
      <c r="G291" s="65"/>
      <c r="H291" s="59"/>
      <c r="I291" s="59"/>
      <c r="J291" s="88"/>
      <c r="K291" s="88"/>
      <c r="L291" s="59"/>
      <c r="M291" s="236"/>
      <c r="N291" s="65"/>
      <c r="O291" s="65"/>
      <c r="P291" s="65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3:31" x14ac:dyDescent="0.25">
      <c r="C292" s="65"/>
      <c r="D292" s="65"/>
      <c r="E292" s="65"/>
      <c r="F292" s="65"/>
      <c r="G292" s="65"/>
      <c r="H292" s="59"/>
      <c r="I292" s="59"/>
      <c r="J292" s="88"/>
      <c r="K292" s="88"/>
      <c r="L292" s="59"/>
      <c r="M292" s="236"/>
      <c r="N292" s="65"/>
      <c r="O292" s="65"/>
      <c r="P292" s="65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3:31" x14ac:dyDescent="0.25">
      <c r="C293" s="65"/>
      <c r="D293" s="65"/>
      <c r="E293" s="65"/>
      <c r="F293" s="65"/>
      <c r="G293" s="65"/>
      <c r="H293" s="59"/>
      <c r="I293" s="59"/>
      <c r="J293" s="88"/>
      <c r="K293" s="88"/>
      <c r="L293" s="59"/>
      <c r="M293" s="236"/>
      <c r="N293" s="65"/>
      <c r="O293" s="65"/>
      <c r="P293" s="65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3:31" x14ac:dyDescent="0.25">
      <c r="C294" s="65"/>
      <c r="D294" s="65"/>
      <c r="E294" s="65"/>
      <c r="F294" s="65"/>
      <c r="G294" s="65"/>
      <c r="H294" s="59"/>
      <c r="I294" s="59"/>
      <c r="J294" s="88"/>
      <c r="K294" s="88"/>
      <c r="L294" s="59"/>
      <c r="M294" s="236"/>
      <c r="N294" s="65"/>
      <c r="O294" s="65"/>
      <c r="P294" s="65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3:31" x14ac:dyDescent="0.25">
      <c r="C295" s="65"/>
      <c r="D295" s="65"/>
      <c r="E295" s="65"/>
      <c r="F295" s="65"/>
      <c r="G295" s="65"/>
      <c r="H295" s="59"/>
      <c r="I295" s="59"/>
      <c r="J295" s="88"/>
      <c r="K295" s="88"/>
      <c r="L295" s="59"/>
      <c r="M295" s="236"/>
      <c r="N295" s="65"/>
      <c r="O295" s="65"/>
      <c r="P295" s="65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3:31" x14ac:dyDescent="0.25">
      <c r="C296" s="65"/>
      <c r="D296" s="65"/>
      <c r="E296" s="65"/>
      <c r="F296" s="65"/>
      <c r="G296" s="65"/>
      <c r="H296" s="59"/>
      <c r="I296" s="59"/>
      <c r="J296" s="88"/>
      <c r="K296" s="88"/>
      <c r="L296" s="59"/>
      <c r="M296" s="236"/>
      <c r="N296" s="65"/>
      <c r="O296" s="65"/>
      <c r="P296" s="65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3:31" x14ac:dyDescent="0.25">
      <c r="C297" s="65"/>
      <c r="D297" s="65"/>
      <c r="E297" s="65"/>
      <c r="F297" s="65"/>
      <c r="G297" s="65"/>
      <c r="H297" s="59"/>
      <c r="I297" s="59"/>
      <c r="J297" s="88"/>
      <c r="K297" s="88"/>
      <c r="L297" s="59"/>
      <c r="M297" s="236"/>
      <c r="N297" s="65"/>
      <c r="O297" s="65"/>
      <c r="P297" s="65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3:31" x14ac:dyDescent="0.25">
      <c r="C298" s="65"/>
      <c r="D298" s="65"/>
      <c r="E298" s="65"/>
      <c r="F298" s="65"/>
      <c r="G298" s="65"/>
      <c r="H298" s="59"/>
      <c r="I298" s="59"/>
      <c r="J298" s="88"/>
      <c r="K298" s="88"/>
      <c r="L298" s="59"/>
      <c r="M298" s="236"/>
      <c r="N298" s="65"/>
      <c r="O298" s="65"/>
      <c r="P298" s="65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3:31" x14ac:dyDescent="0.25">
      <c r="C299" s="65"/>
      <c r="D299" s="65"/>
      <c r="E299" s="65"/>
      <c r="F299" s="65"/>
      <c r="G299" s="65"/>
      <c r="H299" s="59"/>
      <c r="I299" s="59"/>
      <c r="J299" s="88"/>
      <c r="K299" s="88"/>
      <c r="L299" s="59"/>
      <c r="M299" s="236"/>
      <c r="N299" s="65"/>
      <c r="O299" s="65"/>
      <c r="P299" s="65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3:31" x14ac:dyDescent="0.25">
      <c r="C300" s="65"/>
      <c r="D300" s="65"/>
      <c r="E300" s="65"/>
      <c r="F300" s="65"/>
      <c r="G300" s="65"/>
      <c r="H300" s="59"/>
      <c r="I300" s="59"/>
      <c r="J300" s="88"/>
      <c r="K300" s="88"/>
      <c r="L300" s="59"/>
      <c r="M300" s="236"/>
      <c r="N300" s="65"/>
      <c r="O300" s="65"/>
      <c r="P300" s="65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3:31" x14ac:dyDescent="0.25">
      <c r="C301" s="65"/>
      <c r="D301" s="65"/>
      <c r="E301" s="65"/>
      <c r="F301" s="65"/>
      <c r="G301" s="65"/>
      <c r="H301" s="59"/>
      <c r="I301" s="59"/>
      <c r="J301" s="88"/>
      <c r="K301" s="88"/>
      <c r="L301" s="59"/>
      <c r="M301" s="236"/>
      <c r="N301" s="65"/>
      <c r="O301" s="65"/>
      <c r="P301" s="65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3:31" x14ac:dyDescent="0.25">
      <c r="C302" s="65"/>
      <c r="D302" s="65"/>
      <c r="E302" s="65"/>
      <c r="F302" s="65"/>
      <c r="G302" s="65"/>
      <c r="H302" s="59"/>
      <c r="I302" s="59"/>
      <c r="J302" s="88"/>
      <c r="K302" s="88"/>
      <c r="L302" s="59"/>
      <c r="M302" s="236"/>
      <c r="N302" s="65"/>
      <c r="O302" s="65"/>
      <c r="P302" s="65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3:31" x14ac:dyDescent="0.25">
      <c r="C303" s="65"/>
      <c r="D303" s="65"/>
      <c r="E303" s="65"/>
      <c r="F303" s="65"/>
      <c r="G303" s="65"/>
      <c r="H303" s="59"/>
      <c r="I303" s="59"/>
      <c r="J303" s="88"/>
      <c r="K303" s="88"/>
      <c r="L303" s="59"/>
      <c r="M303" s="236"/>
      <c r="N303" s="65"/>
      <c r="O303" s="65"/>
      <c r="P303" s="65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3:31" x14ac:dyDescent="0.25">
      <c r="C304" s="65"/>
      <c r="D304" s="65"/>
      <c r="E304" s="65"/>
      <c r="F304" s="65"/>
      <c r="G304" s="65"/>
      <c r="H304" s="59"/>
      <c r="I304" s="59"/>
      <c r="J304" s="88"/>
      <c r="K304" s="88"/>
      <c r="L304" s="59"/>
      <c r="M304" s="236"/>
      <c r="N304" s="65"/>
      <c r="O304" s="65"/>
      <c r="P304" s="65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3:31" x14ac:dyDescent="0.25">
      <c r="C305" s="65"/>
      <c r="D305" s="65"/>
      <c r="E305" s="65"/>
      <c r="F305" s="65"/>
      <c r="G305" s="65"/>
      <c r="H305" s="59"/>
      <c r="I305" s="59"/>
      <c r="J305" s="88"/>
      <c r="K305" s="88"/>
      <c r="L305" s="59"/>
      <c r="M305" s="236"/>
      <c r="N305" s="65"/>
      <c r="O305" s="65"/>
      <c r="P305" s="65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3:31" x14ac:dyDescent="0.25">
      <c r="C306" s="65"/>
      <c r="D306" s="65"/>
      <c r="E306" s="65"/>
      <c r="F306" s="65"/>
      <c r="G306" s="65"/>
      <c r="H306" s="59"/>
      <c r="I306" s="59"/>
      <c r="J306" s="88"/>
      <c r="K306" s="88"/>
      <c r="L306" s="59"/>
      <c r="M306" s="236"/>
      <c r="N306" s="65"/>
      <c r="O306" s="65"/>
      <c r="P306" s="65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3:31" x14ac:dyDescent="0.25">
      <c r="C307" s="65"/>
      <c r="D307" s="65"/>
      <c r="E307" s="65"/>
      <c r="F307" s="65"/>
      <c r="G307" s="65"/>
      <c r="H307" s="59"/>
      <c r="I307" s="59"/>
      <c r="J307" s="88"/>
      <c r="K307" s="88"/>
      <c r="L307" s="59"/>
      <c r="M307" s="236"/>
      <c r="N307" s="65"/>
      <c r="O307" s="65"/>
      <c r="P307" s="65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3:31" x14ac:dyDescent="0.25">
      <c r="C308" s="65"/>
      <c r="D308" s="65"/>
      <c r="E308" s="65"/>
      <c r="F308" s="65"/>
      <c r="G308" s="65"/>
      <c r="H308" s="59"/>
      <c r="I308" s="59"/>
      <c r="J308" s="88"/>
      <c r="K308" s="88"/>
      <c r="L308" s="59"/>
      <c r="M308" s="236"/>
      <c r="N308" s="65"/>
      <c r="O308" s="65"/>
      <c r="P308" s="65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3:31" x14ac:dyDescent="0.25">
      <c r="C309" s="65"/>
      <c r="D309" s="65"/>
      <c r="E309" s="65"/>
      <c r="F309" s="65"/>
      <c r="G309" s="65"/>
      <c r="H309" s="59"/>
      <c r="I309" s="59"/>
      <c r="J309" s="88"/>
      <c r="K309" s="88"/>
      <c r="L309" s="59"/>
      <c r="M309" s="236"/>
      <c r="N309" s="65"/>
      <c r="O309" s="65"/>
      <c r="P309" s="65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3:31" x14ac:dyDescent="0.25">
      <c r="C310" s="65"/>
      <c r="D310" s="65"/>
      <c r="E310" s="65"/>
      <c r="F310" s="65"/>
      <c r="G310" s="65"/>
      <c r="H310" s="59"/>
      <c r="I310" s="59"/>
      <c r="J310" s="88"/>
      <c r="K310" s="88"/>
      <c r="L310" s="59"/>
      <c r="M310" s="236"/>
      <c r="N310" s="65"/>
      <c r="O310" s="65"/>
      <c r="P310" s="65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3:31" x14ac:dyDescent="0.25">
      <c r="C311" s="65"/>
      <c r="D311" s="65"/>
      <c r="E311" s="65"/>
      <c r="F311" s="65"/>
      <c r="G311" s="65"/>
      <c r="H311" s="59"/>
      <c r="I311" s="59"/>
      <c r="J311" s="88"/>
      <c r="K311" s="88"/>
      <c r="L311" s="59"/>
      <c r="M311" s="236"/>
      <c r="N311" s="65"/>
      <c r="O311" s="65"/>
      <c r="P311" s="65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3:31" x14ac:dyDescent="0.25">
      <c r="C312" s="65"/>
      <c r="D312" s="65"/>
      <c r="E312" s="65"/>
      <c r="F312" s="65"/>
      <c r="G312" s="65"/>
      <c r="H312" s="59"/>
      <c r="I312" s="59"/>
      <c r="J312" s="88"/>
      <c r="K312" s="88"/>
      <c r="L312" s="59"/>
      <c r="M312" s="236"/>
      <c r="N312" s="65"/>
      <c r="O312" s="65"/>
      <c r="P312" s="65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3:31" x14ac:dyDescent="0.25">
      <c r="C313" s="65"/>
      <c r="D313" s="65"/>
      <c r="E313" s="65"/>
      <c r="F313" s="65"/>
      <c r="G313" s="65"/>
      <c r="H313" s="59"/>
      <c r="I313" s="59"/>
      <c r="J313" s="88"/>
      <c r="K313" s="88"/>
      <c r="L313" s="59"/>
      <c r="M313" s="236"/>
      <c r="N313" s="65"/>
      <c r="O313" s="65"/>
      <c r="P313" s="65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3:31" x14ac:dyDescent="0.25">
      <c r="C314" s="65"/>
      <c r="D314" s="65"/>
      <c r="E314" s="65"/>
      <c r="F314" s="65"/>
      <c r="G314" s="65"/>
      <c r="H314" s="59"/>
      <c r="I314" s="59"/>
      <c r="J314" s="88"/>
      <c r="K314" s="88"/>
      <c r="L314" s="59"/>
      <c r="M314" s="236"/>
      <c r="N314" s="65"/>
      <c r="O314" s="65"/>
      <c r="P314" s="65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3:31" x14ac:dyDescent="0.25">
      <c r="C315" s="65"/>
      <c r="D315" s="65"/>
      <c r="E315" s="65"/>
      <c r="F315" s="65"/>
      <c r="G315" s="65"/>
      <c r="H315" s="59"/>
      <c r="I315" s="59"/>
      <c r="J315" s="88"/>
      <c r="K315" s="88"/>
      <c r="L315" s="59"/>
      <c r="M315" s="236"/>
      <c r="N315" s="65"/>
      <c r="O315" s="65"/>
      <c r="P315" s="65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3:31" x14ac:dyDescent="0.25">
      <c r="C316" s="65"/>
      <c r="D316" s="65"/>
      <c r="E316" s="65"/>
      <c r="F316" s="65"/>
      <c r="G316" s="65"/>
      <c r="H316" s="59"/>
      <c r="I316" s="59"/>
      <c r="J316" s="88"/>
      <c r="K316" s="88"/>
      <c r="L316" s="59"/>
      <c r="M316" s="236"/>
      <c r="N316" s="65"/>
      <c r="O316" s="65"/>
      <c r="P316" s="65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3:31" x14ac:dyDescent="0.25">
      <c r="C317" s="65"/>
      <c r="D317" s="65"/>
      <c r="E317" s="65"/>
      <c r="F317" s="65"/>
      <c r="G317" s="65"/>
      <c r="H317" s="59"/>
      <c r="I317" s="59"/>
      <c r="J317" s="88"/>
      <c r="K317" s="88"/>
      <c r="L317" s="59"/>
      <c r="M317" s="236"/>
      <c r="N317" s="65"/>
      <c r="O317" s="65"/>
      <c r="P317" s="65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3:31" x14ac:dyDescent="0.25">
      <c r="C318" s="65"/>
      <c r="D318" s="65"/>
      <c r="E318" s="65"/>
      <c r="F318" s="65"/>
      <c r="G318" s="65"/>
      <c r="H318" s="59"/>
      <c r="I318" s="59"/>
      <c r="J318" s="88"/>
      <c r="K318" s="88"/>
      <c r="L318" s="59"/>
      <c r="M318" s="236"/>
      <c r="N318" s="65"/>
      <c r="O318" s="65"/>
      <c r="P318" s="65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3:31" x14ac:dyDescent="0.25">
      <c r="C319" s="65"/>
      <c r="D319" s="65"/>
      <c r="E319" s="65"/>
      <c r="F319" s="65"/>
      <c r="G319" s="65"/>
      <c r="H319" s="59"/>
      <c r="I319" s="59"/>
      <c r="J319" s="88"/>
      <c r="K319" s="88"/>
      <c r="L319" s="59"/>
      <c r="M319" s="236"/>
      <c r="N319" s="65"/>
      <c r="O319" s="65"/>
      <c r="P319" s="65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3:31" x14ac:dyDescent="0.25">
      <c r="C320" s="65"/>
      <c r="D320" s="65"/>
      <c r="E320" s="65"/>
      <c r="F320" s="65"/>
      <c r="G320" s="65"/>
      <c r="H320" s="59"/>
      <c r="I320" s="59"/>
      <c r="J320" s="88"/>
      <c r="K320" s="88"/>
      <c r="L320" s="59"/>
      <c r="M320" s="236"/>
      <c r="N320" s="65"/>
      <c r="O320" s="65"/>
      <c r="P320" s="65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3:31" x14ac:dyDescent="0.25">
      <c r="C321" s="65"/>
      <c r="D321" s="65"/>
      <c r="E321" s="65"/>
      <c r="F321" s="65"/>
      <c r="G321" s="65"/>
      <c r="H321" s="59"/>
      <c r="I321" s="59"/>
      <c r="J321" s="88"/>
      <c r="K321" s="88"/>
      <c r="L321" s="59"/>
      <c r="M321" s="236"/>
      <c r="N321" s="65"/>
      <c r="O321" s="65"/>
      <c r="P321" s="65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3:31" x14ac:dyDescent="0.25">
      <c r="C322" s="65"/>
      <c r="D322" s="65"/>
      <c r="E322" s="65"/>
      <c r="F322" s="65"/>
      <c r="G322" s="65"/>
      <c r="H322" s="59"/>
      <c r="I322" s="59"/>
      <c r="J322" s="88"/>
      <c r="K322" s="88"/>
      <c r="L322" s="59"/>
      <c r="M322" s="236"/>
      <c r="N322" s="65"/>
      <c r="O322" s="65"/>
      <c r="P322" s="65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3:31" x14ac:dyDescent="0.25">
      <c r="C323" s="65"/>
      <c r="D323" s="65"/>
      <c r="E323" s="65"/>
      <c r="F323" s="65"/>
      <c r="G323" s="65"/>
      <c r="H323" s="59"/>
      <c r="I323" s="59"/>
      <c r="J323" s="88"/>
      <c r="K323" s="88"/>
      <c r="L323" s="59"/>
      <c r="M323" s="236"/>
      <c r="N323" s="65"/>
      <c r="O323" s="65"/>
      <c r="P323" s="65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3:31" x14ac:dyDescent="0.25">
      <c r="C324" s="65"/>
      <c r="D324" s="65"/>
      <c r="E324" s="65"/>
      <c r="F324" s="65"/>
      <c r="G324" s="65"/>
      <c r="H324" s="59"/>
      <c r="I324" s="59"/>
      <c r="J324" s="88"/>
      <c r="K324" s="88"/>
      <c r="L324" s="59"/>
      <c r="M324" s="236"/>
      <c r="N324" s="65"/>
      <c r="O324" s="65"/>
      <c r="P324" s="65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3:31" x14ac:dyDescent="0.25">
      <c r="C325" s="65"/>
      <c r="D325" s="65"/>
      <c r="E325" s="65"/>
      <c r="F325" s="65"/>
      <c r="G325" s="65"/>
      <c r="H325" s="59"/>
      <c r="I325" s="59"/>
      <c r="J325" s="88"/>
      <c r="K325" s="88"/>
      <c r="L325" s="59"/>
      <c r="M325" s="236"/>
      <c r="N325" s="65"/>
      <c r="O325" s="65"/>
      <c r="P325" s="65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3:31" x14ac:dyDescent="0.25">
      <c r="C326" s="65"/>
      <c r="D326" s="65"/>
      <c r="E326" s="65"/>
      <c r="F326" s="65"/>
      <c r="G326" s="65"/>
      <c r="H326" s="59"/>
      <c r="I326" s="59"/>
      <c r="J326" s="88"/>
      <c r="K326" s="88"/>
      <c r="L326" s="59"/>
      <c r="M326" s="236"/>
      <c r="N326" s="65"/>
      <c r="O326" s="65"/>
      <c r="P326" s="65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3:31" x14ac:dyDescent="0.25">
      <c r="C327" s="65"/>
      <c r="D327" s="65"/>
      <c r="E327" s="65"/>
      <c r="F327" s="65"/>
      <c r="G327" s="65"/>
      <c r="H327" s="59"/>
      <c r="I327" s="59"/>
      <c r="J327" s="88"/>
      <c r="K327" s="88"/>
      <c r="L327" s="59"/>
      <c r="M327" s="236"/>
      <c r="N327" s="65"/>
      <c r="O327" s="65"/>
      <c r="P327" s="65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3:31" x14ac:dyDescent="0.25">
      <c r="C328" s="65"/>
      <c r="D328" s="65"/>
      <c r="E328" s="65"/>
      <c r="F328" s="65"/>
      <c r="G328" s="65"/>
      <c r="H328" s="59"/>
      <c r="I328" s="59"/>
      <c r="J328" s="88"/>
      <c r="K328" s="88"/>
      <c r="L328" s="59"/>
      <c r="M328" s="236"/>
      <c r="N328" s="65"/>
      <c r="O328" s="65"/>
      <c r="P328" s="65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3:31" x14ac:dyDescent="0.25">
      <c r="C329" s="65"/>
      <c r="D329" s="65"/>
      <c r="E329" s="65"/>
      <c r="F329" s="65"/>
      <c r="G329" s="65"/>
      <c r="H329" s="59"/>
      <c r="I329" s="59"/>
      <c r="J329" s="88"/>
      <c r="K329" s="88"/>
      <c r="L329" s="59"/>
      <c r="M329" s="236"/>
      <c r="N329" s="65"/>
      <c r="O329" s="65"/>
      <c r="P329" s="65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3:31" x14ac:dyDescent="0.25">
      <c r="C330" s="65"/>
      <c r="D330" s="65"/>
      <c r="E330" s="65"/>
      <c r="F330" s="65"/>
      <c r="G330" s="65"/>
      <c r="H330" s="59"/>
      <c r="I330" s="59"/>
      <c r="J330" s="88"/>
      <c r="K330" s="88"/>
      <c r="L330" s="59"/>
      <c r="M330" s="236"/>
      <c r="N330" s="65"/>
      <c r="O330" s="65"/>
      <c r="P330" s="65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3:31" x14ac:dyDescent="0.25">
      <c r="C331" s="65"/>
      <c r="D331" s="65"/>
      <c r="E331" s="65"/>
      <c r="F331" s="65"/>
      <c r="G331" s="65"/>
      <c r="H331" s="59"/>
      <c r="I331" s="59"/>
      <c r="J331" s="88"/>
      <c r="K331" s="88"/>
      <c r="L331" s="59"/>
      <c r="M331" s="236"/>
      <c r="N331" s="65"/>
      <c r="O331" s="65"/>
      <c r="P331" s="65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3:31" x14ac:dyDescent="0.25">
      <c r="C332" s="65"/>
      <c r="D332" s="65"/>
      <c r="E332" s="65"/>
      <c r="F332" s="65"/>
      <c r="G332" s="65"/>
      <c r="H332" s="59"/>
      <c r="I332" s="59"/>
      <c r="J332" s="88"/>
      <c r="K332" s="88"/>
      <c r="L332" s="59"/>
      <c r="M332" s="236"/>
      <c r="N332" s="65"/>
      <c r="O332" s="65"/>
      <c r="P332" s="65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3:31" x14ac:dyDescent="0.25">
      <c r="C333" s="65"/>
      <c r="D333" s="65"/>
      <c r="E333" s="65"/>
      <c r="F333" s="65"/>
      <c r="G333" s="65"/>
      <c r="H333" s="59"/>
      <c r="I333" s="59"/>
      <c r="J333" s="88"/>
      <c r="K333" s="88"/>
      <c r="L333" s="59"/>
      <c r="M333" s="236"/>
      <c r="N333" s="65"/>
      <c r="O333" s="65"/>
      <c r="P333" s="65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3:31" x14ac:dyDescent="0.25">
      <c r="C334" s="65"/>
      <c r="D334" s="65"/>
      <c r="E334" s="65"/>
      <c r="F334" s="65"/>
      <c r="G334" s="65"/>
      <c r="H334" s="59"/>
      <c r="I334" s="59"/>
      <c r="J334" s="88"/>
      <c r="K334" s="88"/>
      <c r="L334" s="59"/>
      <c r="M334" s="236"/>
      <c r="N334" s="65"/>
      <c r="O334" s="65"/>
      <c r="P334" s="65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3:31" x14ac:dyDescent="0.25">
      <c r="C335" s="65"/>
      <c r="D335" s="65"/>
      <c r="E335" s="65"/>
      <c r="F335" s="65"/>
      <c r="G335" s="65"/>
      <c r="H335" s="59"/>
      <c r="I335" s="59"/>
      <c r="J335" s="88"/>
      <c r="K335" s="88"/>
      <c r="L335" s="59"/>
      <c r="M335" s="236"/>
      <c r="N335" s="65"/>
      <c r="O335" s="65"/>
      <c r="P335" s="65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3:31" x14ac:dyDescent="0.25">
      <c r="C336" s="65"/>
      <c r="D336" s="65"/>
      <c r="E336" s="65"/>
      <c r="F336" s="65"/>
      <c r="G336" s="65"/>
      <c r="H336" s="59"/>
      <c r="I336" s="59"/>
      <c r="J336" s="88"/>
      <c r="K336" s="88"/>
      <c r="L336" s="59"/>
      <c r="M336" s="236"/>
      <c r="N336" s="65"/>
      <c r="O336" s="65"/>
      <c r="P336" s="65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3:31" x14ac:dyDescent="0.25">
      <c r="C337" s="65"/>
      <c r="D337" s="65"/>
      <c r="E337" s="65"/>
      <c r="F337" s="65"/>
      <c r="G337" s="65"/>
      <c r="H337" s="59"/>
      <c r="I337" s="59"/>
      <c r="J337" s="88"/>
      <c r="K337" s="88"/>
      <c r="L337" s="59"/>
      <c r="M337" s="236"/>
      <c r="N337" s="65"/>
      <c r="O337" s="65"/>
      <c r="P337" s="65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3:31" x14ac:dyDescent="0.25">
      <c r="C338" s="65"/>
      <c r="D338" s="65"/>
      <c r="E338" s="65"/>
      <c r="F338" s="65"/>
      <c r="G338" s="65"/>
      <c r="H338" s="59"/>
      <c r="I338" s="59"/>
      <c r="J338" s="88"/>
      <c r="K338" s="88"/>
      <c r="L338" s="59"/>
      <c r="M338" s="236"/>
      <c r="N338" s="65"/>
      <c r="O338" s="65"/>
      <c r="P338" s="65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3:31" x14ac:dyDescent="0.25">
      <c r="C339" s="65"/>
      <c r="D339" s="65"/>
      <c r="E339" s="65"/>
      <c r="F339" s="65"/>
      <c r="G339" s="65"/>
      <c r="H339" s="59"/>
      <c r="I339" s="59"/>
      <c r="J339" s="88"/>
      <c r="K339" s="88"/>
      <c r="L339" s="59"/>
      <c r="M339" s="236"/>
      <c r="N339" s="65"/>
      <c r="O339" s="65"/>
      <c r="P339" s="65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3:31" x14ac:dyDescent="0.25">
      <c r="C340" s="65"/>
      <c r="D340" s="65"/>
      <c r="E340" s="65"/>
      <c r="F340" s="65"/>
      <c r="G340" s="65"/>
      <c r="H340" s="59"/>
      <c r="I340" s="59"/>
      <c r="J340" s="88"/>
      <c r="K340" s="88"/>
      <c r="L340" s="59"/>
      <c r="M340" s="236"/>
      <c r="N340" s="65"/>
      <c r="O340" s="65"/>
      <c r="P340" s="65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3:31" x14ac:dyDescent="0.25">
      <c r="C341" s="65"/>
      <c r="D341" s="65"/>
      <c r="E341" s="65"/>
      <c r="F341" s="65"/>
      <c r="G341" s="65"/>
      <c r="H341" s="59"/>
      <c r="I341" s="59"/>
      <c r="J341" s="88"/>
      <c r="K341" s="88"/>
      <c r="L341" s="59"/>
      <c r="M341" s="236"/>
      <c r="N341" s="65"/>
      <c r="O341" s="65"/>
      <c r="P341" s="65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3:31" x14ac:dyDescent="0.25">
      <c r="C342" s="65"/>
      <c r="D342" s="65"/>
      <c r="E342" s="65"/>
      <c r="F342" s="65"/>
      <c r="G342" s="65"/>
      <c r="H342" s="59"/>
      <c r="I342" s="59"/>
      <c r="J342" s="88"/>
      <c r="K342" s="88"/>
      <c r="L342" s="59"/>
      <c r="M342" s="236"/>
      <c r="N342" s="65"/>
      <c r="O342" s="65"/>
      <c r="P342" s="65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3:31" x14ac:dyDescent="0.25">
      <c r="C343" s="65"/>
      <c r="D343" s="65"/>
      <c r="E343" s="65"/>
      <c r="F343" s="65"/>
      <c r="G343" s="65"/>
      <c r="H343" s="59"/>
      <c r="I343" s="59"/>
      <c r="J343" s="88"/>
      <c r="K343" s="88"/>
      <c r="L343" s="59"/>
      <c r="M343" s="236"/>
      <c r="N343" s="65"/>
      <c r="O343" s="65"/>
      <c r="P343" s="65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3:31" x14ac:dyDescent="0.25">
      <c r="C344" s="65"/>
      <c r="D344" s="65"/>
      <c r="E344" s="65"/>
      <c r="F344" s="65"/>
      <c r="G344" s="65"/>
      <c r="H344" s="59"/>
      <c r="I344" s="59"/>
      <c r="J344" s="88"/>
      <c r="K344" s="88"/>
      <c r="L344" s="59"/>
      <c r="M344" s="236"/>
      <c r="N344" s="65"/>
      <c r="O344" s="65"/>
      <c r="P344" s="65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3:31" x14ac:dyDescent="0.25">
      <c r="C345" s="65"/>
      <c r="D345" s="65"/>
      <c r="E345" s="65"/>
      <c r="F345" s="65"/>
      <c r="G345" s="65"/>
      <c r="H345" s="59"/>
      <c r="I345" s="59"/>
      <c r="J345" s="88"/>
      <c r="K345" s="88"/>
      <c r="L345" s="59"/>
      <c r="M345" s="236"/>
      <c r="N345" s="65"/>
      <c r="O345" s="65"/>
      <c r="P345" s="65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3:31" x14ac:dyDescent="0.25">
      <c r="C346" s="65"/>
      <c r="D346" s="65"/>
      <c r="E346" s="65"/>
      <c r="F346" s="65"/>
      <c r="G346" s="65"/>
      <c r="H346" s="59"/>
      <c r="I346" s="59"/>
      <c r="J346" s="88"/>
      <c r="K346" s="88"/>
      <c r="L346" s="59"/>
      <c r="M346" s="236"/>
      <c r="N346" s="65"/>
      <c r="O346" s="65"/>
      <c r="P346" s="65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3:31" x14ac:dyDescent="0.25">
      <c r="C347" s="65"/>
      <c r="D347" s="65"/>
      <c r="E347" s="65"/>
      <c r="F347" s="65"/>
      <c r="G347" s="65"/>
      <c r="H347" s="59"/>
      <c r="I347" s="59"/>
      <c r="J347" s="88"/>
      <c r="K347" s="88"/>
      <c r="L347" s="59"/>
      <c r="M347" s="236"/>
      <c r="N347" s="65"/>
      <c r="O347" s="65"/>
      <c r="P347" s="65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3:31" x14ac:dyDescent="0.25">
      <c r="C348" s="65"/>
      <c r="D348" s="65"/>
      <c r="E348" s="65"/>
      <c r="F348" s="65"/>
      <c r="G348" s="65"/>
      <c r="H348" s="59"/>
      <c r="I348" s="59"/>
      <c r="J348" s="88"/>
      <c r="K348" s="88"/>
      <c r="L348" s="59"/>
      <c r="M348" s="236"/>
      <c r="N348" s="65"/>
      <c r="O348" s="65"/>
      <c r="P348" s="65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3:31" x14ac:dyDescent="0.25">
      <c r="C349" s="65"/>
      <c r="D349" s="65"/>
      <c r="E349" s="65"/>
      <c r="F349" s="65"/>
      <c r="G349" s="65"/>
      <c r="H349" s="59"/>
      <c r="I349" s="59"/>
      <c r="J349" s="88"/>
      <c r="K349" s="88"/>
      <c r="L349" s="59"/>
      <c r="M349" s="236"/>
      <c r="N349" s="65"/>
      <c r="O349" s="65"/>
      <c r="P349" s="65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3:31" x14ac:dyDescent="0.25">
      <c r="C350" s="65"/>
      <c r="D350" s="65"/>
      <c r="E350" s="65"/>
      <c r="F350" s="65"/>
      <c r="G350" s="65"/>
      <c r="H350" s="59"/>
      <c r="I350" s="59"/>
      <c r="J350" s="88"/>
      <c r="K350" s="88"/>
      <c r="L350" s="59"/>
      <c r="M350" s="236"/>
      <c r="N350" s="65"/>
      <c r="O350" s="65"/>
      <c r="P350" s="65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3:31" x14ac:dyDescent="0.25">
      <c r="C351" s="65"/>
      <c r="D351" s="65"/>
      <c r="E351" s="65"/>
      <c r="F351" s="65"/>
      <c r="G351" s="65"/>
      <c r="H351" s="59"/>
      <c r="I351" s="59"/>
      <c r="J351" s="88"/>
      <c r="K351" s="88"/>
      <c r="L351" s="59"/>
      <c r="M351" s="236"/>
      <c r="N351" s="65"/>
      <c r="O351" s="65"/>
      <c r="P351" s="65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3:31" x14ac:dyDescent="0.25">
      <c r="C352" s="65"/>
      <c r="D352" s="65"/>
      <c r="E352" s="65"/>
      <c r="F352" s="65"/>
      <c r="G352" s="65"/>
      <c r="H352" s="59"/>
      <c r="I352" s="59"/>
      <c r="J352" s="88"/>
      <c r="K352" s="88"/>
      <c r="L352" s="59"/>
      <c r="M352" s="236"/>
      <c r="N352" s="65"/>
      <c r="O352" s="65"/>
      <c r="P352" s="65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3:31" x14ac:dyDescent="0.25">
      <c r="C353" s="65"/>
      <c r="D353" s="65"/>
      <c r="E353" s="65"/>
      <c r="F353" s="65"/>
      <c r="G353" s="65"/>
      <c r="H353" s="59"/>
      <c r="I353" s="59"/>
      <c r="J353" s="88"/>
      <c r="K353" s="88"/>
      <c r="L353" s="59"/>
      <c r="M353" s="236"/>
      <c r="N353" s="65"/>
      <c r="O353" s="65"/>
      <c r="P353" s="65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3:31" x14ac:dyDescent="0.25">
      <c r="C354" s="65"/>
      <c r="D354" s="65"/>
      <c r="E354" s="65"/>
      <c r="F354" s="65"/>
      <c r="G354" s="65"/>
      <c r="H354" s="59"/>
      <c r="I354" s="59"/>
      <c r="J354" s="88"/>
      <c r="K354" s="88"/>
      <c r="L354" s="59"/>
      <c r="M354" s="236"/>
      <c r="N354" s="65"/>
      <c r="O354" s="65"/>
      <c r="P354" s="65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3:31" x14ac:dyDescent="0.25">
      <c r="C355" s="65"/>
      <c r="D355" s="65"/>
      <c r="E355" s="65"/>
      <c r="F355" s="65"/>
      <c r="G355" s="65"/>
      <c r="H355" s="59"/>
      <c r="I355" s="59"/>
      <c r="J355" s="88"/>
      <c r="K355" s="88"/>
      <c r="L355" s="59"/>
      <c r="M355" s="236"/>
      <c r="N355" s="65"/>
      <c r="O355" s="65"/>
      <c r="P355" s="65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3:31" x14ac:dyDescent="0.25">
      <c r="C356" s="65"/>
      <c r="D356" s="65"/>
      <c r="E356" s="65"/>
      <c r="F356" s="65"/>
      <c r="G356" s="65"/>
      <c r="H356" s="59"/>
      <c r="I356" s="59"/>
      <c r="J356" s="88"/>
      <c r="K356" s="88"/>
      <c r="L356" s="59"/>
      <c r="M356" s="236"/>
      <c r="N356" s="65"/>
      <c r="O356" s="65"/>
      <c r="P356" s="65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3:31" x14ac:dyDescent="0.25">
      <c r="C357" s="65"/>
      <c r="D357" s="65"/>
      <c r="E357" s="65"/>
      <c r="F357" s="65"/>
      <c r="G357" s="65"/>
      <c r="H357" s="59"/>
      <c r="I357" s="59"/>
      <c r="J357" s="88"/>
      <c r="K357" s="88"/>
      <c r="L357" s="59"/>
      <c r="M357" s="236"/>
      <c r="N357" s="65"/>
      <c r="O357" s="65"/>
      <c r="P357" s="65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3:31" x14ac:dyDescent="0.25">
      <c r="C358" s="65"/>
      <c r="D358" s="65"/>
      <c r="E358" s="65"/>
      <c r="F358" s="65"/>
      <c r="G358" s="65"/>
      <c r="H358" s="59"/>
      <c r="I358" s="59"/>
      <c r="J358" s="88"/>
      <c r="K358" s="88"/>
      <c r="L358" s="59"/>
      <c r="M358" s="236"/>
      <c r="N358" s="65"/>
      <c r="O358" s="65"/>
      <c r="P358" s="65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3:31" x14ac:dyDescent="0.25">
      <c r="C359" s="65"/>
      <c r="D359" s="65"/>
      <c r="E359" s="65"/>
      <c r="F359" s="65"/>
      <c r="G359" s="65"/>
      <c r="H359" s="59"/>
      <c r="I359" s="59"/>
      <c r="J359" s="88"/>
      <c r="K359" s="88"/>
      <c r="L359" s="59"/>
      <c r="M359" s="236"/>
      <c r="N359" s="65"/>
      <c r="O359" s="65"/>
      <c r="P359" s="65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3:31" x14ac:dyDescent="0.25">
      <c r="C360" s="65"/>
      <c r="D360" s="65"/>
      <c r="E360" s="65"/>
      <c r="F360" s="65"/>
      <c r="G360" s="65"/>
      <c r="H360" s="59"/>
      <c r="I360" s="59"/>
      <c r="J360" s="88"/>
      <c r="K360" s="88"/>
      <c r="L360" s="59"/>
      <c r="M360" s="236"/>
      <c r="N360" s="65"/>
      <c r="O360" s="65"/>
      <c r="P360" s="65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3:31" x14ac:dyDescent="0.25">
      <c r="C361" s="65"/>
      <c r="D361" s="65"/>
      <c r="E361" s="65"/>
      <c r="F361" s="65"/>
      <c r="G361" s="65"/>
      <c r="H361" s="59"/>
      <c r="I361" s="59"/>
      <c r="J361" s="88"/>
      <c r="K361" s="88"/>
      <c r="L361" s="59"/>
      <c r="M361" s="236"/>
      <c r="N361" s="65"/>
      <c r="O361" s="65"/>
      <c r="P361" s="65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3:31" x14ac:dyDescent="0.25">
      <c r="C362" s="65"/>
      <c r="D362" s="65"/>
      <c r="E362" s="65"/>
      <c r="F362" s="65"/>
      <c r="G362" s="65"/>
      <c r="H362" s="59"/>
      <c r="I362" s="59"/>
      <c r="J362" s="88"/>
      <c r="K362" s="88"/>
      <c r="L362" s="59"/>
      <c r="M362" s="236"/>
      <c r="N362" s="65"/>
      <c r="O362" s="65"/>
      <c r="P362" s="65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3:31" x14ac:dyDescent="0.25">
      <c r="C363" s="65"/>
      <c r="D363" s="65"/>
      <c r="E363" s="65"/>
      <c r="F363" s="65"/>
      <c r="G363" s="65"/>
      <c r="H363" s="59"/>
      <c r="I363" s="59"/>
      <c r="J363" s="88"/>
      <c r="K363" s="88"/>
      <c r="L363" s="59"/>
      <c r="M363" s="236"/>
      <c r="N363" s="65"/>
      <c r="O363" s="65"/>
      <c r="P363" s="65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3:31" x14ac:dyDescent="0.25">
      <c r="C364" s="65"/>
      <c r="D364" s="65"/>
      <c r="E364" s="65"/>
      <c r="F364" s="65"/>
      <c r="G364" s="65"/>
      <c r="H364" s="59"/>
      <c r="I364" s="59"/>
      <c r="J364" s="88"/>
      <c r="K364" s="88"/>
      <c r="L364" s="59"/>
      <c r="M364" s="236"/>
      <c r="N364" s="65"/>
      <c r="O364" s="65"/>
      <c r="P364" s="65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3:31" x14ac:dyDescent="0.25">
      <c r="C365" s="65"/>
      <c r="D365" s="65"/>
      <c r="E365" s="65"/>
      <c r="F365" s="65"/>
      <c r="G365" s="65"/>
      <c r="H365" s="59"/>
      <c r="I365" s="59"/>
      <c r="J365" s="88"/>
      <c r="K365" s="88"/>
      <c r="L365" s="59"/>
      <c r="M365" s="236"/>
      <c r="N365" s="65"/>
      <c r="O365" s="65"/>
      <c r="P365" s="65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3:31" x14ac:dyDescent="0.25">
      <c r="C366" s="65"/>
      <c r="D366" s="65"/>
      <c r="E366" s="65"/>
      <c r="F366" s="65"/>
      <c r="G366" s="65"/>
      <c r="H366" s="59"/>
      <c r="I366" s="59"/>
      <c r="J366" s="88"/>
      <c r="K366" s="88"/>
      <c r="L366" s="59"/>
      <c r="M366" s="236"/>
      <c r="N366" s="65"/>
      <c r="O366" s="65"/>
      <c r="P366" s="65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3:31" x14ac:dyDescent="0.25">
      <c r="C367" s="65"/>
      <c r="D367" s="65"/>
      <c r="E367" s="65"/>
      <c r="F367" s="65"/>
      <c r="G367" s="65"/>
      <c r="H367" s="59"/>
      <c r="I367" s="59"/>
      <c r="J367" s="88"/>
      <c r="K367" s="88"/>
      <c r="L367" s="59"/>
      <c r="M367" s="236"/>
      <c r="N367" s="65"/>
      <c r="O367" s="65"/>
      <c r="P367" s="65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3:31" x14ac:dyDescent="0.25">
      <c r="C368" s="65"/>
      <c r="D368" s="65"/>
      <c r="E368" s="65"/>
      <c r="F368" s="65"/>
      <c r="G368" s="65"/>
      <c r="H368" s="59"/>
      <c r="I368" s="59"/>
      <c r="J368" s="88"/>
      <c r="K368" s="88"/>
      <c r="L368" s="59"/>
      <c r="M368" s="236"/>
      <c r="N368" s="65"/>
      <c r="O368" s="65"/>
      <c r="P368" s="65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3:31" x14ac:dyDescent="0.25">
      <c r="C369" s="65"/>
      <c r="D369" s="65"/>
      <c r="E369" s="65"/>
      <c r="F369" s="65"/>
      <c r="G369" s="65"/>
      <c r="H369" s="59"/>
      <c r="I369" s="59"/>
      <c r="J369" s="88"/>
      <c r="K369" s="88"/>
      <c r="L369" s="59"/>
      <c r="M369" s="236"/>
      <c r="N369" s="65"/>
      <c r="O369" s="65"/>
      <c r="P369" s="65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3:31" x14ac:dyDescent="0.25">
      <c r="C370" s="65"/>
      <c r="D370" s="65"/>
      <c r="E370" s="65"/>
      <c r="F370" s="65"/>
      <c r="G370" s="65"/>
      <c r="H370" s="59"/>
      <c r="I370" s="59"/>
      <c r="J370" s="88"/>
      <c r="K370" s="88"/>
      <c r="L370" s="59"/>
      <c r="M370" s="236"/>
      <c r="N370" s="65"/>
      <c r="O370" s="65"/>
      <c r="P370" s="65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3:31" x14ac:dyDescent="0.25">
      <c r="C371" s="65"/>
      <c r="D371" s="65"/>
      <c r="E371" s="65"/>
      <c r="F371" s="65"/>
      <c r="G371" s="65"/>
      <c r="H371" s="59"/>
      <c r="I371" s="59"/>
      <c r="J371" s="88"/>
      <c r="K371" s="88"/>
      <c r="L371" s="59"/>
      <c r="M371" s="236"/>
      <c r="N371" s="65"/>
      <c r="O371" s="65"/>
      <c r="P371" s="65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3:31" x14ac:dyDescent="0.25">
      <c r="C372" s="65"/>
      <c r="D372" s="65"/>
      <c r="E372" s="65"/>
      <c r="F372" s="65"/>
      <c r="G372" s="65"/>
      <c r="H372" s="59"/>
      <c r="I372" s="59"/>
      <c r="J372" s="88"/>
      <c r="K372" s="88"/>
      <c r="L372" s="59"/>
      <c r="M372" s="236"/>
      <c r="N372" s="65"/>
      <c r="O372" s="65"/>
      <c r="P372" s="65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3:31" x14ac:dyDescent="0.25">
      <c r="C373" s="65"/>
      <c r="D373" s="65"/>
      <c r="E373" s="65"/>
      <c r="F373" s="65"/>
      <c r="G373" s="65"/>
      <c r="H373" s="59"/>
      <c r="I373" s="59"/>
      <c r="J373" s="88"/>
      <c r="K373" s="88"/>
      <c r="L373" s="59"/>
      <c r="M373" s="236"/>
      <c r="N373" s="65"/>
      <c r="O373" s="65"/>
      <c r="P373" s="65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3:31" x14ac:dyDescent="0.25">
      <c r="C374" s="65"/>
      <c r="D374" s="65"/>
      <c r="E374" s="65"/>
      <c r="F374" s="65"/>
      <c r="G374" s="65"/>
      <c r="H374" s="59"/>
      <c r="I374" s="59"/>
      <c r="J374" s="88"/>
      <c r="K374" s="88"/>
      <c r="L374" s="59"/>
      <c r="M374" s="236"/>
      <c r="N374" s="65"/>
      <c r="O374" s="65"/>
      <c r="P374" s="65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3:31" x14ac:dyDescent="0.25">
      <c r="C375" s="65"/>
      <c r="D375" s="65"/>
      <c r="E375" s="65"/>
      <c r="F375" s="65"/>
      <c r="G375" s="65"/>
      <c r="H375" s="59"/>
      <c r="I375" s="59"/>
      <c r="J375" s="88"/>
      <c r="K375" s="88"/>
      <c r="L375" s="59"/>
      <c r="M375" s="236"/>
      <c r="N375" s="65"/>
      <c r="O375" s="65"/>
      <c r="P375" s="65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3:31" x14ac:dyDescent="0.25">
      <c r="C376" s="65"/>
      <c r="D376" s="65"/>
      <c r="E376" s="65"/>
      <c r="F376" s="65"/>
      <c r="G376" s="65"/>
      <c r="H376" s="59"/>
      <c r="I376" s="59"/>
      <c r="J376" s="88"/>
      <c r="K376" s="88"/>
      <c r="L376" s="59"/>
      <c r="M376" s="236"/>
      <c r="N376" s="65"/>
      <c r="O376" s="65"/>
      <c r="P376" s="65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3:31" x14ac:dyDescent="0.25">
      <c r="C377" s="65"/>
      <c r="D377" s="65"/>
      <c r="E377" s="65"/>
      <c r="F377" s="65"/>
      <c r="G377" s="65"/>
      <c r="H377" s="59"/>
      <c r="I377" s="59"/>
      <c r="J377" s="88"/>
      <c r="K377" s="88"/>
      <c r="L377" s="59"/>
      <c r="M377" s="236"/>
      <c r="N377" s="65"/>
      <c r="O377" s="65"/>
      <c r="P377" s="65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3:31" x14ac:dyDescent="0.25">
      <c r="C378" s="65"/>
      <c r="D378" s="65"/>
      <c r="E378" s="65"/>
      <c r="F378" s="65"/>
      <c r="G378" s="65"/>
      <c r="H378" s="59"/>
      <c r="I378" s="59"/>
      <c r="J378" s="88"/>
      <c r="K378" s="88"/>
      <c r="L378" s="59"/>
      <c r="M378" s="236"/>
      <c r="N378" s="65"/>
      <c r="O378" s="65"/>
      <c r="P378" s="65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3:31" x14ac:dyDescent="0.25">
      <c r="C379" s="65"/>
      <c r="D379" s="65"/>
      <c r="E379" s="65"/>
      <c r="F379" s="65"/>
      <c r="G379" s="65"/>
      <c r="H379" s="59"/>
      <c r="I379" s="59"/>
      <c r="J379" s="88"/>
      <c r="K379" s="88"/>
      <c r="L379" s="59"/>
      <c r="M379" s="236"/>
      <c r="N379" s="65"/>
      <c r="O379" s="65"/>
      <c r="P379" s="65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3:31" x14ac:dyDescent="0.25">
      <c r="C380" s="65"/>
      <c r="D380" s="65"/>
      <c r="E380" s="65"/>
      <c r="F380" s="65"/>
      <c r="G380" s="65"/>
      <c r="H380" s="59"/>
      <c r="I380" s="59"/>
      <c r="J380" s="88"/>
      <c r="K380" s="88"/>
      <c r="L380" s="59"/>
      <c r="M380" s="236"/>
      <c r="N380" s="65"/>
      <c r="O380" s="65"/>
      <c r="P380" s="65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3:31" x14ac:dyDescent="0.25">
      <c r="C381" s="65"/>
      <c r="D381" s="65"/>
      <c r="E381" s="65"/>
      <c r="F381" s="65"/>
      <c r="G381" s="65"/>
      <c r="H381" s="59"/>
      <c r="I381" s="59"/>
      <c r="J381" s="88"/>
      <c r="K381" s="88"/>
      <c r="L381" s="59"/>
      <c r="M381" s="236"/>
      <c r="N381" s="65"/>
      <c r="O381" s="65"/>
      <c r="P381" s="65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3:31" x14ac:dyDescent="0.25">
      <c r="C382" s="65"/>
      <c r="D382" s="65"/>
      <c r="E382" s="65"/>
      <c r="F382" s="65"/>
      <c r="G382" s="65"/>
      <c r="H382" s="59"/>
      <c r="I382" s="59"/>
      <c r="J382" s="88"/>
      <c r="K382" s="88"/>
      <c r="L382" s="59"/>
      <c r="M382" s="236"/>
      <c r="N382" s="65"/>
      <c r="O382" s="65"/>
      <c r="P382" s="65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3:31" x14ac:dyDescent="0.25">
      <c r="C383" s="65"/>
      <c r="D383" s="65"/>
      <c r="E383" s="65"/>
      <c r="F383" s="65"/>
      <c r="G383" s="65"/>
      <c r="H383" s="59"/>
      <c r="I383" s="59"/>
      <c r="J383" s="88"/>
      <c r="K383" s="88"/>
      <c r="L383" s="59"/>
      <c r="M383" s="236"/>
      <c r="N383" s="65"/>
      <c r="O383" s="65"/>
      <c r="P383" s="65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3:31" x14ac:dyDescent="0.25">
      <c r="C384" s="65"/>
      <c r="D384" s="65"/>
      <c r="E384" s="65"/>
      <c r="F384" s="65"/>
      <c r="G384" s="65"/>
      <c r="H384" s="59"/>
      <c r="I384" s="59"/>
      <c r="J384" s="88"/>
      <c r="K384" s="88"/>
      <c r="L384" s="59"/>
      <c r="M384" s="236"/>
      <c r="N384" s="65"/>
      <c r="O384" s="65"/>
      <c r="P384" s="65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3:31" x14ac:dyDescent="0.25">
      <c r="C385" s="65"/>
      <c r="D385" s="65"/>
      <c r="E385" s="65"/>
      <c r="F385" s="65"/>
      <c r="G385" s="65"/>
      <c r="H385" s="59"/>
      <c r="I385" s="59"/>
      <c r="J385" s="88"/>
      <c r="K385" s="88"/>
      <c r="L385" s="59"/>
      <c r="M385" s="236"/>
      <c r="N385" s="65"/>
      <c r="O385" s="65"/>
      <c r="P385" s="65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3:31" x14ac:dyDescent="0.25">
      <c r="C386" s="65"/>
      <c r="D386" s="65"/>
      <c r="E386" s="65"/>
      <c r="F386" s="65"/>
      <c r="G386" s="65"/>
      <c r="H386" s="59"/>
      <c r="I386" s="59"/>
      <c r="J386" s="88"/>
      <c r="K386" s="88"/>
      <c r="L386" s="59"/>
      <c r="M386" s="236"/>
      <c r="N386" s="65"/>
      <c r="O386" s="65"/>
      <c r="P386" s="65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3:31" x14ac:dyDescent="0.25">
      <c r="C387" s="65"/>
      <c r="D387" s="65"/>
      <c r="E387" s="65"/>
      <c r="F387" s="65"/>
      <c r="G387" s="65"/>
      <c r="H387" s="59"/>
      <c r="I387" s="59"/>
      <c r="J387" s="88"/>
      <c r="K387" s="88"/>
      <c r="L387" s="59"/>
      <c r="M387" s="236"/>
      <c r="N387" s="65"/>
      <c r="O387" s="65"/>
      <c r="P387" s="65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3:31" x14ac:dyDescent="0.25">
      <c r="C388" s="65"/>
      <c r="D388" s="65"/>
      <c r="E388" s="65"/>
      <c r="F388" s="65"/>
      <c r="G388" s="65"/>
      <c r="H388" s="59"/>
      <c r="I388" s="59"/>
      <c r="J388" s="88"/>
      <c r="K388" s="88"/>
      <c r="L388" s="59"/>
      <c r="M388" s="236"/>
      <c r="N388" s="65"/>
      <c r="O388" s="65"/>
      <c r="P388" s="65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3:31" x14ac:dyDescent="0.25">
      <c r="C389" s="65"/>
      <c r="D389" s="65"/>
      <c r="E389" s="65"/>
      <c r="F389" s="65"/>
      <c r="G389" s="65"/>
      <c r="H389" s="59"/>
      <c r="I389" s="59"/>
      <c r="J389" s="88"/>
      <c r="K389" s="88"/>
      <c r="L389" s="59"/>
      <c r="M389" s="236"/>
      <c r="N389" s="65"/>
      <c r="O389" s="65"/>
      <c r="P389" s="65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3:31" x14ac:dyDescent="0.25">
      <c r="C390" s="65"/>
      <c r="D390" s="65"/>
      <c r="E390" s="65"/>
      <c r="F390" s="65"/>
      <c r="G390" s="65"/>
      <c r="H390" s="59"/>
      <c r="I390" s="59"/>
      <c r="J390" s="88"/>
      <c r="K390" s="88"/>
      <c r="L390" s="59"/>
      <c r="M390" s="236"/>
      <c r="N390" s="65"/>
      <c r="O390" s="65"/>
      <c r="P390" s="65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3:31" x14ac:dyDescent="0.25">
      <c r="C391" s="65"/>
      <c r="D391" s="65"/>
      <c r="E391" s="65"/>
      <c r="F391" s="65"/>
      <c r="G391" s="65"/>
      <c r="H391" s="59"/>
      <c r="I391" s="59"/>
      <c r="J391" s="88"/>
      <c r="K391" s="88"/>
      <c r="L391" s="59"/>
      <c r="M391" s="236"/>
      <c r="N391" s="65"/>
      <c r="O391" s="65"/>
      <c r="P391" s="65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3:31" x14ac:dyDescent="0.25">
      <c r="C392" s="65"/>
      <c r="D392" s="65"/>
      <c r="E392" s="65"/>
      <c r="F392" s="65"/>
      <c r="G392" s="65"/>
      <c r="H392" s="59"/>
      <c r="I392" s="59"/>
      <c r="J392" s="88"/>
      <c r="K392" s="88"/>
      <c r="L392" s="59"/>
      <c r="M392" s="236"/>
      <c r="N392" s="65"/>
      <c r="O392" s="65"/>
      <c r="P392" s="65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3:31" x14ac:dyDescent="0.25">
      <c r="C393" s="65"/>
      <c r="D393" s="65"/>
      <c r="E393" s="65"/>
      <c r="F393" s="65"/>
      <c r="G393" s="65"/>
      <c r="H393" s="59"/>
      <c r="I393" s="59"/>
      <c r="J393" s="88"/>
      <c r="K393" s="88"/>
      <c r="L393" s="59"/>
      <c r="M393" s="236"/>
      <c r="N393" s="65"/>
      <c r="O393" s="65"/>
      <c r="P393" s="65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3:31" x14ac:dyDescent="0.25">
      <c r="C394" s="65"/>
      <c r="D394" s="65"/>
      <c r="E394" s="65"/>
      <c r="F394" s="65"/>
      <c r="G394" s="65"/>
      <c r="H394" s="59"/>
      <c r="I394" s="59"/>
      <c r="J394" s="88"/>
      <c r="K394" s="88"/>
      <c r="L394" s="59"/>
      <c r="M394" s="236"/>
      <c r="N394" s="65"/>
      <c r="O394" s="65"/>
      <c r="P394" s="65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3:31" x14ac:dyDescent="0.25">
      <c r="C395" s="65"/>
      <c r="D395" s="65"/>
      <c r="E395" s="65"/>
      <c r="F395" s="65"/>
      <c r="G395" s="65"/>
      <c r="H395" s="59"/>
      <c r="I395" s="59"/>
      <c r="J395" s="88"/>
      <c r="K395" s="88"/>
      <c r="L395" s="59"/>
      <c r="M395" s="236"/>
      <c r="N395" s="65"/>
      <c r="O395" s="65"/>
      <c r="P395" s="65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3:31" x14ac:dyDescent="0.25">
      <c r="C396" s="65"/>
      <c r="D396" s="65"/>
      <c r="E396" s="65"/>
      <c r="F396" s="65"/>
      <c r="G396" s="65"/>
      <c r="H396" s="59"/>
      <c r="I396" s="59"/>
      <c r="J396" s="88"/>
      <c r="K396" s="88"/>
      <c r="L396" s="59"/>
      <c r="M396" s="236"/>
      <c r="N396" s="65"/>
      <c r="O396" s="65"/>
      <c r="P396" s="65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3:31" x14ac:dyDescent="0.25">
      <c r="C397" s="65"/>
      <c r="D397" s="65"/>
      <c r="E397" s="65"/>
      <c r="F397" s="65"/>
      <c r="G397" s="65"/>
      <c r="H397" s="59"/>
      <c r="I397" s="59"/>
      <c r="J397" s="88"/>
      <c r="K397" s="88"/>
      <c r="L397" s="59"/>
      <c r="M397" s="236"/>
      <c r="N397" s="65"/>
      <c r="O397" s="65"/>
      <c r="P397" s="65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3:31" x14ac:dyDescent="0.25">
      <c r="C398" s="65"/>
      <c r="D398" s="65"/>
      <c r="E398" s="65"/>
      <c r="F398" s="65"/>
      <c r="G398" s="65"/>
      <c r="H398" s="59"/>
      <c r="I398" s="59"/>
      <c r="J398" s="88"/>
      <c r="K398" s="88"/>
      <c r="L398" s="59"/>
      <c r="M398" s="236"/>
      <c r="N398" s="65"/>
      <c r="O398" s="65"/>
      <c r="P398" s="65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3:31" x14ac:dyDescent="0.25">
      <c r="C399" s="65"/>
      <c r="D399" s="65"/>
      <c r="E399" s="65"/>
      <c r="F399" s="65"/>
      <c r="G399" s="65"/>
      <c r="H399" s="59"/>
      <c r="I399" s="59"/>
      <c r="J399" s="88"/>
      <c r="K399" s="88"/>
      <c r="L399" s="59"/>
      <c r="M399" s="236"/>
      <c r="N399" s="65"/>
      <c r="O399" s="65"/>
      <c r="P399" s="65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3:31" x14ac:dyDescent="0.25">
      <c r="C400" s="65"/>
      <c r="D400" s="65"/>
      <c r="E400" s="65"/>
      <c r="F400" s="65"/>
      <c r="G400" s="65"/>
      <c r="H400" s="59"/>
      <c r="I400" s="59"/>
      <c r="J400" s="88"/>
      <c r="K400" s="88"/>
      <c r="L400" s="59"/>
      <c r="M400" s="236"/>
      <c r="N400" s="65"/>
      <c r="O400" s="65"/>
      <c r="P400" s="65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3:31" x14ac:dyDescent="0.25">
      <c r="C401" s="65"/>
      <c r="D401" s="65"/>
      <c r="E401" s="65"/>
      <c r="F401" s="65"/>
      <c r="G401" s="65"/>
      <c r="H401" s="59"/>
      <c r="I401" s="59"/>
      <c r="J401" s="88"/>
      <c r="K401" s="88"/>
      <c r="L401" s="59"/>
      <c r="M401" s="236"/>
      <c r="N401" s="65"/>
      <c r="O401" s="65"/>
      <c r="P401" s="65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3:31" x14ac:dyDescent="0.25">
      <c r="C402" s="65"/>
      <c r="D402" s="65"/>
      <c r="E402" s="65"/>
      <c r="F402" s="65"/>
      <c r="G402" s="65"/>
      <c r="H402" s="59"/>
      <c r="I402" s="59"/>
      <c r="J402" s="88"/>
      <c r="K402" s="88"/>
      <c r="L402" s="59"/>
      <c r="M402" s="236"/>
      <c r="N402" s="65"/>
      <c r="O402" s="65"/>
      <c r="P402" s="65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3:31" x14ac:dyDescent="0.25">
      <c r="C403" s="65"/>
      <c r="D403" s="65"/>
      <c r="E403" s="65"/>
      <c r="F403" s="65"/>
      <c r="G403" s="65"/>
      <c r="H403" s="59"/>
      <c r="I403" s="59"/>
      <c r="J403" s="88"/>
      <c r="K403" s="88"/>
      <c r="L403" s="59"/>
      <c r="M403" s="236"/>
      <c r="N403" s="65"/>
      <c r="O403" s="65"/>
      <c r="P403" s="65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3:31" x14ac:dyDescent="0.25">
      <c r="C404" s="65"/>
      <c r="D404" s="65"/>
      <c r="E404" s="65"/>
      <c r="F404" s="65"/>
      <c r="G404" s="65"/>
      <c r="H404" s="59"/>
      <c r="I404" s="59"/>
      <c r="J404" s="88"/>
      <c r="K404" s="88"/>
      <c r="L404" s="59"/>
      <c r="M404" s="236"/>
      <c r="N404" s="65"/>
      <c r="O404" s="65"/>
      <c r="P404" s="65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3:31" x14ac:dyDescent="0.25">
      <c r="C405" s="65"/>
      <c r="D405" s="65"/>
      <c r="E405" s="65"/>
      <c r="F405" s="65"/>
      <c r="G405" s="65"/>
      <c r="H405" s="59"/>
      <c r="I405" s="59"/>
      <c r="J405" s="88"/>
      <c r="K405" s="88"/>
      <c r="L405" s="59"/>
      <c r="M405" s="236"/>
      <c r="N405" s="65"/>
      <c r="O405" s="65"/>
      <c r="P405" s="65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3:31" x14ac:dyDescent="0.25">
      <c r="C406" s="65"/>
      <c r="D406" s="65"/>
      <c r="E406" s="65"/>
      <c r="F406" s="65"/>
      <c r="G406" s="65"/>
      <c r="H406" s="59"/>
      <c r="I406" s="59"/>
      <c r="J406" s="88"/>
      <c r="K406" s="88"/>
      <c r="L406" s="59"/>
      <c r="M406" s="236"/>
      <c r="N406" s="65"/>
      <c r="O406" s="65"/>
      <c r="P406" s="65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3:31" x14ac:dyDescent="0.25">
      <c r="C407" s="65"/>
      <c r="D407" s="65"/>
      <c r="E407" s="65"/>
      <c r="F407" s="65"/>
      <c r="G407" s="65"/>
      <c r="H407" s="59"/>
      <c r="I407" s="59"/>
      <c r="J407" s="88"/>
      <c r="K407" s="88"/>
      <c r="L407" s="59"/>
      <c r="M407" s="236"/>
      <c r="N407" s="65"/>
      <c r="O407" s="65"/>
      <c r="P407" s="65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3:31" x14ac:dyDescent="0.25">
      <c r="C408" s="65"/>
      <c r="D408" s="65"/>
      <c r="E408" s="65"/>
      <c r="F408" s="65"/>
      <c r="G408" s="65"/>
      <c r="H408" s="59"/>
      <c r="I408" s="59"/>
      <c r="J408" s="88"/>
      <c r="K408" s="88"/>
      <c r="L408" s="59"/>
      <c r="M408" s="236"/>
      <c r="N408" s="65"/>
      <c r="O408" s="65"/>
      <c r="P408" s="65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3:31" x14ac:dyDescent="0.25">
      <c r="C409" s="65"/>
      <c r="D409" s="65"/>
      <c r="E409" s="65"/>
      <c r="F409" s="65"/>
      <c r="G409" s="65"/>
      <c r="H409" s="59"/>
      <c r="I409" s="59"/>
      <c r="J409" s="88"/>
      <c r="K409" s="88"/>
      <c r="L409" s="59"/>
      <c r="M409" s="236"/>
      <c r="N409" s="65"/>
      <c r="O409" s="65"/>
      <c r="P409" s="65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3:31" x14ac:dyDescent="0.25">
      <c r="C410" s="65"/>
      <c r="D410" s="65"/>
      <c r="E410" s="65"/>
      <c r="F410" s="65"/>
      <c r="G410" s="65"/>
      <c r="H410" s="59"/>
      <c r="I410" s="59"/>
      <c r="J410" s="88"/>
      <c r="K410" s="88"/>
      <c r="L410" s="59"/>
      <c r="M410" s="236"/>
      <c r="N410" s="65"/>
      <c r="O410" s="65"/>
      <c r="P410" s="65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3:31" x14ac:dyDescent="0.25">
      <c r="C411" s="65"/>
      <c r="D411" s="65"/>
      <c r="E411" s="65"/>
      <c r="F411" s="65"/>
      <c r="G411" s="65"/>
      <c r="H411" s="59"/>
      <c r="I411" s="59"/>
      <c r="J411" s="88"/>
      <c r="K411" s="88"/>
      <c r="L411" s="59"/>
      <c r="M411" s="236"/>
      <c r="N411" s="65"/>
      <c r="O411" s="65"/>
      <c r="P411" s="65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3:31" x14ac:dyDescent="0.25">
      <c r="C412" s="65"/>
      <c r="D412" s="65"/>
      <c r="E412" s="65"/>
      <c r="F412" s="65"/>
      <c r="G412" s="65"/>
      <c r="H412" s="59"/>
      <c r="I412" s="59"/>
      <c r="J412" s="88"/>
      <c r="K412" s="88"/>
      <c r="L412" s="59"/>
      <c r="M412" s="236"/>
      <c r="N412" s="65"/>
      <c r="O412" s="65"/>
      <c r="P412" s="65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3:31" x14ac:dyDescent="0.25">
      <c r="C413" s="65"/>
      <c r="D413" s="65"/>
      <c r="E413" s="65"/>
      <c r="F413" s="65"/>
      <c r="G413" s="65"/>
      <c r="H413" s="59"/>
      <c r="I413" s="59"/>
      <c r="J413" s="88"/>
      <c r="K413" s="88"/>
      <c r="L413" s="59"/>
      <c r="M413" s="236"/>
      <c r="N413" s="65"/>
      <c r="O413" s="65"/>
      <c r="P413" s="65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3:31" x14ac:dyDescent="0.25">
      <c r="C414" s="65"/>
      <c r="D414" s="65"/>
      <c r="E414" s="65"/>
      <c r="F414" s="65"/>
      <c r="G414" s="65"/>
      <c r="H414" s="59"/>
      <c r="I414" s="59"/>
      <c r="J414" s="88"/>
      <c r="K414" s="88"/>
      <c r="L414" s="59"/>
      <c r="M414" s="236"/>
      <c r="N414" s="65"/>
      <c r="O414" s="65"/>
      <c r="P414" s="65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3:31" x14ac:dyDescent="0.25">
      <c r="C415" s="65"/>
      <c r="D415" s="65"/>
      <c r="E415" s="65"/>
      <c r="F415" s="65"/>
      <c r="G415" s="65"/>
      <c r="H415" s="59"/>
      <c r="I415" s="59"/>
      <c r="J415" s="88"/>
      <c r="K415" s="88"/>
      <c r="L415" s="59"/>
      <c r="M415" s="236"/>
      <c r="N415" s="65"/>
      <c r="O415" s="65"/>
      <c r="P415" s="65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3:31" x14ac:dyDescent="0.25">
      <c r="C416" s="65"/>
      <c r="D416" s="65"/>
      <c r="E416" s="65"/>
      <c r="F416" s="65"/>
      <c r="G416" s="65"/>
      <c r="H416" s="59"/>
      <c r="I416" s="59"/>
      <c r="J416" s="88"/>
      <c r="K416" s="88"/>
      <c r="L416" s="59"/>
      <c r="M416" s="236"/>
      <c r="N416" s="65"/>
      <c r="O416" s="65"/>
      <c r="P416" s="65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3:31" x14ac:dyDescent="0.25">
      <c r="C417" s="65"/>
      <c r="D417" s="65"/>
      <c r="E417" s="65"/>
      <c r="F417" s="65"/>
      <c r="G417" s="65"/>
      <c r="H417" s="59"/>
      <c r="I417" s="59"/>
      <c r="J417" s="88"/>
      <c r="K417" s="88"/>
      <c r="L417" s="59"/>
      <c r="M417" s="236"/>
      <c r="N417" s="65"/>
      <c r="O417" s="65"/>
      <c r="P417" s="65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3:31" x14ac:dyDescent="0.25">
      <c r="C418" s="65"/>
      <c r="D418" s="65"/>
      <c r="E418" s="65"/>
      <c r="F418" s="65"/>
      <c r="G418" s="65"/>
      <c r="H418" s="59"/>
      <c r="I418" s="59"/>
      <c r="J418" s="88"/>
      <c r="K418" s="88"/>
      <c r="L418" s="59"/>
      <c r="M418" s="236"/>
      <c r="N418" s="65"/>
      <c r="O418" s="65"/>
      <c r="P418" s="65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3:31" x14ac:dyDescent="0.25">
      <c r="C419" s="65"/>
      <c r="D419" s="65"/>
      <c r="E419" s="65"/>
      <c r="F419" s="65"/>
      <c r="G419" s="65"/>
      <c r="H419" s="59"/>
      <c r="I419" s="59"/>
      <c r="J419" s="88"/>
      <c r="K419" s="88"/>
      <c r="L419" s="59"/>
      <c r="M419" s="236"/>
      <c r="N419" s="65"/>
      <c r="O419" s="65"/>
      <c r="P419" s="65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3:31" x14ac:dyDescent="0.25">
      <c r="C420" s="65"/>
      <c r="D420" s="65"/>
      <c r="E420" s="65"/>
      <c r="F420" s="65"/>
      <c r="G420" s="65"/>
      <c r="H420" s="59"/>
      <c r="I420" s="59"/>
      <c r="J420" s="88"/>
      <c r="K420" s="88"/>
      <c r="L420" s="59"/>
      <c r="M420" s="236"/>
      <c r="N420" s="65"/>
      <c r="O420" s="65"/>
      <c r="P420" s="65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3:31" x14ac:dyDescent="0.25">
      <c r="C421" s="65"/>
      <c r="D421" s="65"/>
      <c r="E421" s="65"/>
      <c r="F421" s="65"/>
      <c r="G421" s="65"/>
      <c r="H421" s="59"/>
      <c r="I421" s="59"/>
      <c r="J421" s="88"/>
      <c r="K421" s="88"/>
      <c r="L421" s="59"/>
      <c r="M421" s="236"/>
      <c r="N421" s="65"/>
      <c r="O421" s="65"/>
      <c r="P421" s="65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3:31" x14ac:dyDescent="0.25">
      <c r="C422" s="65"/>
      <c r="D422" s="65"/>
      <c r="E422" s="65"/>
      <c r="F422" s="65"/>
      <c r="G422" s="65"/>
      <c r="H422" s="59"/>
      <c r="I422" s="59"/>
      <c r="J422" s="88"/>
      <c r="K422" s="88"/>
      <c r="L422" s="59"/>
      <c r="M422" s="236"/>
      <c r="N422" s="65"/>
      <c r="O422" s="65"/>
      <c r="P422" s="65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3:31" x14ac:dyDescent="0.25">
      <c r="C423" s="65"/>
      <c r="D423" s="65"/>
      <c r="E423" s="65"/>
      <c r="F423" s="65"/>
      <c r="G423" s="65"/>
      <c r="H423" s="59"/>
      <c r="I423" s="59"/>
      <c r="J423" s="88"/>
      <c r="K423" s="88"/>
      <c r="L423" s="59"/>
      <c r="M423" s="236"/>
      <c r="N423" s="65"/>
      <c r="O423" s="65"/>
      <c r="P423" s="65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3:31" x14ac:dyDescent="0.25">
      <c r="C424" s="65"/>
      <c r="D424" s="65"/>
      <c r="E424" s="65"/>
      <c r="F424" s="65"/>
      <c r="G424" s="65"/>
      <c r="H424" s="59"/>
      <c r="I424" s="59"/>
      <c r="J424" s="88"/>
      <c r="K424" s="88"/>
      <c r="L424" s="59"/>
      <c r="M424" s="236"/>
      <c r="N424" s="65"/>
      <c r="O424" s="65"/>
      <c r="P424" s="65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3:31" x14ac:dyDescent="0.25">
      <c r="C425" s="65"/>
      <c r="D425" s="65"/>
      <c r="E425" s="65"/>
      <c r="F425" s="65"/>
      <c r="G425" s="65"/>
      <c r="H425" s="59"/>
      <c r="I425" s="59"/>
      <c r="J425" s="88"/>
      <c r="K425" s="88"/>
      <c r="L425" s="59"/>
      <c r="M425" s="236"/>
      <c r="N425" s="65"/>
      <c r="O425" s="65"/>
      <c r="P425" s="65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3:31" x14ac:dyDescent="0.25">
      <c r="C426" s="65"/>
      <c r="D426" s="65"/>
      <c r="E426" s="65"/>
      <c r="F426" s="65"/>
      <c r="G426" s="65"/>
      <c r="H426" s="59"/>
      <c r="I426" s="59"/>
      <c r="J426" s="88"/>
      <c r="K426" s="88"/>
      <c r="L426" s="59"/>
      <c r="M426" s="236"/>
      <c r="N426" s="65"/>
      <c r="O426" s="65"/>
      <c r="P426" s="65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3:31" x14ac:dyDescent="0.25">
      <c r="C427" s="65"/>
      <c r="D427" s="65"/>
      <c r="E427" s="65"/>
      <c r="F427" s="65"/>
      <c r="G427" s="65"/>
      <c r="H427" s="59"/>
      <c r="I427" s="59"/>
      <c r="J427" s="88"/>
      <c r="K427" s="88"/>
      <c r="L427" s="59"/>
      <c r="M427" s="236"/>
      <c r="N427" s="65"/>
      <c r="O427" s="65"/>
      <c r="P427" s="65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3:31" x14ac:dyDescent="0.25">
      <c r="C428" s="65"/>
      <c r="D428" s="65"/>
      <c r="E428" s="65"/>
      <c r="F428" s="65"/>
      <c r="G428" s="65"/>
      <c r="H428" s="59"/>
      <c r="I428" s="59"/>
      <c r="J428" s="88"/>
      <c r="K428" s="88"/>
      <c r="L428" s="59"/>
      <c r="M428" s="236"/>
      <c r="N428" s="65"/>
      <c r="O428" s="65"/>
      <c r="P428" s="65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3:31" x14ac:dyDescent="0.25">
      <c r="C429" s="65"/>
      <c r="D429" s="65"/>
      <c r="E429" s="65"/>
      <c r="F429" s="65"/>
      <c r="G429" s="65"/>
      <c r="H429" s="59"/>
      <c r="I429" s="59"/>
      <c r="J429" s="88"/>
      <c r="K429" s="88"/>
      <c r="L429" s="59"/>
      <c r="M429" s="236"/>
      <c r="N429" s="65"/>
      <c r="O429" s="65"/>
      <c r="P429" s="65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3:31" x14ac:dyDescent="0.25">
      <c r="C430" s="65"/>
      <c r="D430" s="65"/>
      <c r="E430" s="65"/>
      <c r="F430" s="65"/>
      <c r="G430" s="65"/>
      <c r="H430" s="59"/>
      <c r="I430" s="59"/>
      <c r="J430" s="88"/>
      <c r="K430" s="88"/>
      <c r="L430" s="59"/>
      <c r="M430" s="236"/>
      <c r="N430" s="65"/>
      <c r="O430" s="65"/>
      <c r="P430" s="65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3:31" x14ac:dyDescent="0.25">
      <c r="C431" s="65"/>
      <c r="D431" s="65"/>
      <c r="E431" s="65"/>
      <c r="F431" s="65"/>
      <c r="G431" s="65"/>
      <c r="H431" s="59"/>
      <c r="I431" s="59"/>
      <c r="J431" s="88"/>
      <c r="K431" s="88"/>
      <c r="L431" s="59"/>
      <c r="M431" s="236"/>
      <c r="N431" s="65"/>
      <c r="O431" s="65"/>
      <c r="P431" s="65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3:31" x14ac:dyDescent="0.25">
      <c r="C432" s="65"/>
      <c r="D432" s="65"/>
      <c r="E432" s="65"/>
      <c r="F432" s="65"/>
      <c r="G432" s="65"/>
      <c r="H432" s="59"/>
      <c r="I432" s="59"/>
      <c r="J432" s="88"/>
      <c r="K432" s="88"/>
      <c r="L432" s="59"/>
      <c r="M432" s="236"/>
      <c r="N432" s="65"/>
      <c r="O432" s="65"/>
      <c r="P432" s="65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3:31" x14ac:dyDescent="0.25">
      <c r="C433" s="65"/>
      <c r="D433" s="65"/>
      <c r="E433" s="65"/>
      <c r="F433" s="65"/>
      <c r="G433" s="65"/>
      <c r="H433" s="59"/>
      <c r="I433" s="59"/>
      <c r="J433" s="88"/>
      <c r="K433" s="88"/>
      <c r="L433" s="59"/>
      <c r="M433" s="236"/>
      <c r="N433" s="65"/>
      <c r="O433" s="65"/>
      <c r="P433" s="65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3:31" x14ac:dyDescent="0.25">
      <c r="C434" s="65"/>
      <c r="D434" s="65"/>
      <c r="E434" s="65"/>
      <c r="F434" s="65"/>
      <c r="G434" s="65"/>
      <c r="H434" s="59"/>
      <c r="I434" s="59"/>
      <c r="J434" s="88"/>
      <c r="K434" s="88"/>
      <c r="L434" s="59"/>
      <c r="M434" s="236"/>
      <c r="N434" s="65"/>
      <c r="O434" s="65"/>
      <c r="P434" s="65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3:31" x14ac:dyDescent="0.25">
      <c r="C435" s="65"/>
      <c r="D435" s="65"/>
      <c r="E435" s="65"/>
      <c r="F435" s="65"/>
      <c r="G435" s="65"/>
      <c r="H435" s="59"/>
      <c r="I435" s="59"/>
      <c r="J435" s="88"/>
      <c r="K435" s="88"/>
      <c r="L435" s="59"/>
      <c r="M435" s="236"/>
      <c r="N435" s="65"/>
      <c r="O435" s="65"/>
      <c r="P435" s="65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3:31" x14ac:dyDescent="0.25">
      <c r="C436" s="65"/>
      <c r="D436" s="65"/>
      <c r="E436" s="65"/>
      <c r="F436" s="65"/>
      <c r="G436" s="65"/>
      <c r="H436" s="59"/>
      <c r="I436" s="59"/>
      <c r="J436" s="88"/>
      <c r="K436" s="88"/>
      <c r="L436" s="59"/>
      <c r="M436" s="236"/>
      <c r="N436" s="65"/>
      <c r="O436" s="65"/>
      <c r="P436" s="65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3:31" x14ac:dyDescent="0.25">
      <c r="C437" s="65"/>
      <c r="D437" s="65"/>
      <c r="E437" s="65"/>
      <c r="F437" s="65"/>
      <c r="G437" s="65"/>
      <c r="H437" s="59"/>
      <c r="I437" s="59"/>
      <c r="J437" s="88"/>
      <c r="K437" s="88"/>
      <c r="L437" s="59"/>
      <c r="M437" s="236"/>
      <c r="N437" s="65"/>
      <c r="O437" s="65"/>
      <c r="P437" s="65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3:31" x14ac:dyDescent="0.25">
      <c r="C438" s="65"/>
      <c r="D438" s="65"/>
      <c r="E438" s="65"/>
      <c r="F438" s="65"/>
      <c r="G438" s="65"/>
      <c r="H438" s="59"/>
      <c r="I438" s="59"/>
      <c r="J438" s="88"/>
      <c r="K438" s="88"/>
      <c r="L438" s="59"/>
      <c r="M438" s="236"/>
      <c r="N438" s="65"/>
      <c r="O438" s="65"/>
      <c r="P438" s="65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3:31" x14ac:dyDescent="0.25">
      <c r="C439" s="65"/>
      <c r="D439" s="65"/>
      <c r="E439" s="65"/>
      <c r="F439" s="65"/>
      <c r="G439" s="65"/>
      <c r="H439" s="59"/>
      <c r="I439" s="59"/>
      <c r="J439" s="88"/>
      <c r="K439" s="88"/>
      <c r="L439" s="59"/>
      <c r="M439" s="236"/>
      <c r="N439" s="65"/>
      <c r="O439" s="65"/>
      <c r="P439" s="65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3:31" x14ac:dyDescent="0.25">
      <c r="C440" s="65"/>
      <c r="D440" s="65"/>
      <c r="E440" s="65"/>
      <c r="F440" s="65"/>
      <c r="G440" s="65"/>
      <c r="H440" s="59"/>
      <c r="I440" s="59"/>
      <c r="J440" s="88"/>
      <c r="K440" s="88"/>
      <c r="L440" s="59"/>
      <c r="M440" s="236"/>
      <c r="N440" s="65"/>
      <c r="O440" s="65"/>
      <c r="P440" s="65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3:31" x14ac:dyDescent="0.25">
      <c r="C441" s="65"/>
      <c r="D441" s="65"/>
      <c r="E441" s="65"/>
      <c r="F441" s="65"/>
      <c r="G441" s="65"/>
      <c r="H441" s="59"/>
      <c r="I441" s="59"/>
      <c r="J441" s="88"/>
      <c r="K441" s="88"/>
      <c r="L441" s="59"/>
      <c r="M441" s="236"/>
      <c r="N441" s="65"/>
      <c r="O441" s="65"/>
      <c r="P441" s="65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3:31" x14ac:dyDescent="0.25">
      <c r="C442" s="65"/>
      <c r="D442" s="65"/>
      <c r="E442" s="65"/>
      <c r="F442" s="65"/>
      <c r="G442" s="65"/>
      <c r="H442" s="59"/>
      <c r="I442" s="59"/>
      <c r="J442" s="88"/>
      <c r="K442" s="88"/>
      <c r="L442" s="59"/>
      <c r="M442" s="236"/>
      <c r="N442" s="65"/>
      <c r="O442" s="65"/>
      <c r="P442" s="65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3:31" x14ac:dyDescent="0.25">
      <c r="C443" s="65"/>
      <c r="D443" s="65"/>
      <c r="E443" s="65"/>
      <c r="F443" s="65"/>
      <c r="G443" s="65"/>
      <c r="H443" s="59"/>
      <c r="I443" s="59"/>
      <c r="J443" s="88"/>
      <c r="K443" s="88"/>
      <c r="L443" s="59"/>
      <c r="M443" s="236"/>
      <c r="N443" s="65"/>
      <c r="O443" s="65"/>
      <c r="P443" s="65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3:31" x14ac:dyDescent="0.25">
      <c r="C444" s="65"/>
      <c r="D444" s="65"/>
      <c r="E444" s="65"/>
      <c r="F444" s="65"/>
      <c r="G444" s="65"/>
      <c r="H444" s="59"/>
      <c r="I444" s="59"/>
      <c r="J444" s="88"/>
      <c r="K444" s="88"/>
      <c r="L444" s="59"/>
      <c r="M444" s="236"/>
      <c r="N444" s="65"/>
      <c r="O444" s="65"/>
      <c r="P444" s="65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3:31" x14ac:dyDescent="0.25">
      <c r="C445" s="65"/>
      <c r="D445" s="65"/>
      <c r="E445" s="65"/>
      <c r="F445" s="65"/>
      <c r="G445" s="65"/>
      <c r="H445" s="59"/>
      <c r="I445" s="59"/>
      <c r="J445" s="88"/>
      <c r="K445" s="88"/>
      <c r="L445" s="59"/>
      <c r="M445" s="236"/>
      <c r="N445" s="65"/>
      <c r="O445" s="65"/>
      <c r="P445" s="65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3:31" x14ac:dyDescent="0.25">
      <c r="C446" s="65"/>
      <c r="D446" s="65"/>
      <c r="E446" s="65"/>
      <c r="F446" s="65"/>
      <c r="G446" s="65"/>
      <c r="H446" s="59"/>
      <c r="I446" s="59"/>
      <c r="J446" s="88"/>
      <c r="K446" s="88"/>
      <c r="L446" s="59"/>
      <c r="M446" s="236"/>
      <c r="N446" s="65"/>
      <c r="O446" s="65"/>
      <c r="P446" s="65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3:31" x14ac:dyDescent="0.25">
      <c r="C447" s="65"/>
      <c r="D447" s="65"/>
      <c r="E447" s="65"/>
      <c r="F447" s="65"/>
      <c r="G447" s="65"/>
      <c r="H447" s="59"/>
      <c r="I447" s="59"/>
      <c r="J447" s="88"/>
      <c r="K447" s="88"/>
      <c r="L447" s="59"/>
      <c r="M447" s="236"/>
      <c r="N447" s="65"/>
      <c r="O447" s="65"/>
      <c r="P447" s="65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3:31" x14ac:dyDescent="0.25">
      <c r="C448" s="65"/>
      <c r="D448" s="65"/>
      <c r="E448" s="65"/>
      <c r="F448" s="65"/>
      <c r="G448" s="65"/>
      <c r="H448" s="59"/>
      <c r="I448" s="59"/>
      <c r="J448" s="88"/>
      <c r="K448" s="88"/>
      <c r="L448" s="59"/>
      <c r="M448" s="236"/>
      <c r="N448" s="65"/>
      <c r="O448" s="65"/>
      <c r="P448" s="65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3:31" x14ac:dyDescent="0.25">
      <c r="C449" s="65"/>
      <c r="D449" s="65"/>
      <c r="E449" s="65"/>
      <c r="F449" s="65"/>
      <c r="G449" s="65"/>
      <c r="H449" s="59"/>
      <c r="I449" s="59"/>
      <c r="J449" s="88"/>
      <c r="K449" s="88"/>
      <c r="L449" s="59"/>
      <c r="M449" s="236"/>
      <c r="N449" s="65"/>
      <c r="O449" s="65"/>
      <c r="P449" s="65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3:31" x14ac:dyDescent="0.25">
      <c r="C450" s="65"/>
      <c r="D450" s="65"/>
      <c r="E450" s="65"/>
      <c r="F450" s="65"/>
      <c r="G450" s="65"/>
      <c r="H450" s="59"/>
      <c r="I450" s="59"/>
      <c r="J450" s="88"/>
      <c r="K450" s="88"/>
      <c r="L450" s="59"/>
      <c r="M450" s="236"/>
      <c r="N450" s="65"/>
      <c r="O450" s="65"/>
      <c r="P450" s="65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3:31" x14ac:dyDescent="0.25">
      <c r="C451" s="65"/>
      <c r="D451" s="65"/>
      <c r="E451" s="65"/>
      <c r="F451" s="65"/>
      <c r="G451" s="65"/>
      <c r="H451" s="59"/>
      <c r="I451" s="59"/>
      <c r="J451" s="88"/>
      <c r="K451" s="88"/>
      <c r="L451" s="59"/>
      <c r="M451" s="236"/>
      <c r="N451" s="65"/>
      <c r="O451" s="65"/>
      <c r="P451" s="65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3:31" x14ac:dyDescent="0.25">
      <c r="C452" s="65"/>
      <c r="D452" s="65"/>
      <c r="E452" s="65"/>
      <c r="F452" s="65"/>
      <c r="G452" s="65"/>
      <c r="H452" s="59"/>
      <c r="I452" s="59"/>
      <c r="J452" s="88"/>
      <c r="K452" s="88"/>
      <c r="L452" s="59"/>
      <c r="M452" s="236"/>
      <c r="N452" s="65"/>
      <c r="O452" s="65"/>
      <c r="P452" s="65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3:31" x14ac:dyDescent="0.25">
      <c r="C453" s="65"/>
      <c r="D453" s="65"/>
      <c r="E453" s="65"/>
      <c r="F453" s="65"/>
      <c r="G453" s="65"/>
      <c r="H453" s="59"/>
      <c r="I453" s="59"/>
      <c r="J453" s="88"/>
      <c r="K453" s="88"/>
      <c r="L453" s="59"/>
      <c r="M453" s="236"/>
      <c r="N453" s="65"/>
      <c r="O453" s="65"/>
      <c r="P453" s="65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3:31" x14ac:dyDescent="0.25">
      <c r="C454" s="65"/>
      <c r="D454" s="65"/>
      <c r="E454" s="65"/>
      <c r="F454" s="65"/>
      <c r="G454" s="65"/>
      <c r="H454" s="59"/>
      <c r="I454" s="59"/>
      <c r="J454" s="88"/>
      <c r="K454" s="88"/>
      <c r="L454" s="59"/>
      <c r="M454" s="236"/>
      <c r="N454" s="65"/>
      <c r="O454" s="65"/>
      <c r="P454" s="65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3:31" x14ac:dyDescent="0.25">
      <c r="C455" s="65"/>
      <c r="D455" s="65"/>
      <c r="E455" s="65"/>
      <c r="F455" s="65"/>
      <c r="G455" s="65"/>
      <c r="H455" s="59"/>
      <c r="I455" s="59"/>
      <c r="J455" s="88"/>
      <c r="K455" s="88"/>
      <c r="L455" s="59"/>
      <c r="M455" s="236"/>
      <c r="N455" s="65"/>
      <c r="O455" s="65"/>
      <c r="P455" s="65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3:31" x14ac:dyDescent="0.25">
      <c r="C456" s="65"/>
      <c r="D456" s="65"/>
      <c r="E456" s="65"/>
      <c r="F456" s="65"/>
      <c r="G456" s="65"/>
      <c r="H456" s="59"/>
      <c r="I456" s="59"/>
      <c r="J456" s="88"/>
      <c r="K456" s="88"/>
      <c r="L456" s="59"/>
      <c r="M456" s="236"/>
      <c r="N456" s="65"/>
      <c r="O456" s="65"/>
      <c r="P456" s="65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3:31" x14ac:dyDescent="0.25">
      <c r="C457" s="65"/>
      <c r="D457" s="65"/>
      <c r="E457" s="65"/>
      <c r="F457" s="65"/>
      <c r="G457" s="65"/>
      <c r="H457" s="59"/>
      <c r="I457" s="59"/>
      <c r="J457" s="88"/>
      <c r="K457" s="88"/>
      <c r="L457" s="59"/>
      <c r="M457" s="236"/>
      <c r="N457" s="65"/>
      <c r="O457" s="65"/>
      <c r="P457" s="65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3:31" x14ac:dyDescent="0.25">
      <c r="C458" s="65"/>
      <c r="D458" s="65"/>
      <c r="E458" s="65"/>
      <c r="F458" s="65"/>
      <c r="G458" s="65"/>
      <c r="H458" s="59"/>
      <c r="I458" s="59"/>
      <c r="J458" s="88"/>
      <c r="K458" s="88"/>
      <c r="L458" s="59"/>
      <c r="M458" s="236"/>
      <c r="N458" s="65"/>
      <c r="O458" s="65"/>
      <c r="P458" s="65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3:31" x14ac:dyDescent="0.25">
      <c r="C459" s="65"/>
      <c r="D459" s="65"/>
      <c r="E459" s="65"/>
      <c r="F459" s="65"/>
      <c r="G459" s="65"/>
      <c r="H459" s="59"/>
      <c r="I459" s="59"/>
      <c r="J459" s="88"/>
      <c r="K459" s="88"/>
      <c r="L459" s="59"/>
      <c r="M459" s="236"/>
      <c r="N459" s="65"/>
      <c r="O459" s="65"/>
      <c r="P459" s="65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3:31" x14ac:dyDescent="0.25">
      <c r="C460" s="65"/>
      <c r="D460" s="65"/>
      <c r="E460" s="65"/>
      <c r="F460" s="65"/>
      <c r="G460" s="65"/>
      <c r="H460" s="59"/>
      <c r="I460" s="59"/>
      <c r="J460" s="88"/>
      <c r="K460" s="88"/>
      <c r="L460" s="59"/>
      <c r="M460" s="236"/>
      <c r="N460" s="65"/>
      <c r="O460" s="65"/>
      <c r="P460" s="65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3:31" x14ac:dyDescent="0.25">
      <c r="C461" s="65"/>
      <c r="D461" s="65"/>
      <c r="E461" s="65"/>
      <c r="F461" s="65"/>
      <c r="G461" s="65"/>
      <c r="H461" s="59"/>
      <c r="I461" s="59"/>
      <c r="J461" s="88"/>
      <c r="K461" s="88"/>
      <c r="L461" s="59"/>
      <c r="M461" s="236"/>
      <c r="N461" s="65"/>
      <c r="O461" s="65"/>
      <c r="P461" s="65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3:31" x14ac:dyDescent="0.25">
      <c r="C462" s="65"/>
      <c r="D462" s="65"/>
      <c r="E462" s="65"/>
      <c r="F462" s="65"/>
      <c r="G462" s="65"/>
      <c r="H462" s="59"/>
      <c r="I462" s="59"/>
      <c r="J462" s="88"/>
      <c r="K462" s="88"/>
      <c r="L462" s="59"/>
      <c r="M462" s="236"/>
      <c r="N462" s="65"/>
      <c r="O462" s="65"/>
      <c r="P462" s="65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3:31" x14ac:dyDescent="0.25">
      <c r="C463" s="65"/>
      <c r="D463" s="65"/>
      <c r="E463" s="65"/>
      <c r="F463" s="65"/>
      <c r="G463" s="65"/>
      <c r="H463" s="59"/>
      <c r="I463" s="59"/>
      <c r="J463" s="88"/>
      <c r="K463" s="88"/>
      <c r="L463" s="59"/>
      <c r="M463" s="236"/>
      <c r="N463" s="65"/>
      <c r="O463" s="65"/>
      <c r="P463" s="65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3:31" x14ac:dyDescent="0.25">
      <c r="C464" s="65"/>
      <c r="D464" s="65"/>
      <c r="E464" s="65"/>
      <c r="F464" s="65"/>
      <c r="G464" s="65"/>
      <c r="H464" s="59"/>
      <c r="I464" s="59"/>
      <c r="J464" s="88"/>
      <c r="K464" s="88"/>
      <c r="L464" s="59"/>
      <c r="M464" s="236"/>
      <c r="N464" s="65"/>
      <c r="O464" s="65"/>
      <c r="P464" s="65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3:31" x14ac:dyDescent="0.25">
      <c r="C465" s="65"/>
      <c r="D465" s="65"/>
      <c r="E465" s="65"/>
      <c r="F465" s="65"/>
      <c r="G465" s="65"/>
      <c r="H465" s="59"/>
      <c r="I465" s="59"/>
      <c r="J465" s="88"/>
      <c r="K465" s="88"/>
      <c r="L465" s="59"/>
      <c r="M465" s="236"/>
      <c r="N465" s="65"/>
      <c r="O465" s="65"/>
      <c r="P465" s="65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3:31" x14ac:dyDescent="0.25">
      <c r="C466" s="65"/>
      <c r="D466" s="65"/>
      <c r="E466" s="65"/>
      <c r="F466" s="65"/>
      <c r="G466" s="65"/>
      <c r="H466" s="59"/>
      <c r="I466" s="59"/>
      <c r="J466" s="88"/>
      <c r="K466" s="88"/>
      <c r="L466" s="59"/>
      <c r="M466" s="236"/>
      <c r="N466" s="65"/>
      <c r="O466" s="65"/>
      <c r="P466" s="65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3:31" x14ac:dyDescent="0.25">
      <c r="C467" s="65"/>
      <c r="D467" s="65"/>
      <c r="E467" s="65"/>
      <c r="F467" s="65"/>
      <c r="G467" s="65"/>
      <c r="H467" s="59"/>
      <c r="I467" s="59"/>
      <c r="J467" s="88"/>
      <c r="K467" s="88"/>
      <c r="L467" s="59"/>
      <c r="M467" s="236"/>
      <c r="N467" s="65"/>
      <c r="O467" s="65"/>
      <c r="P467" s="65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3:31" x14ac:dyDescent="0.25">
      <c r="C468" s="65"/>
      <c r="D468" s="65"/>
      <c r="E468" s="65"/>
      <c r="F468" s="65"/>
      <c r="G468" s="65"/>
      <c r="H468" s="59"/>
      <c r="I468" s="59"/>
      <c r="J468" s="88"/>
      <c r="K468" s="88"/>
      <c r="L468" s="59"/>
      <c r="M468" s="236"/>
      <c r="N468" s="65"/>
      <c r="O468" s="65"/>
      <c r="P468" s="65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3:31" x14ac:dyDescent="0.25">
      <c r="C469" s="65"/>
      <c r="D469" s="65"/>
      <c r="E469" s="65"/>
      <c r="F469" s="65"/>
      <c r="G469" s="65"/>
      <c r="H469" s="59"/>
      <c r="I469" s="59"/>
      <c r="J469" s="88"/>
      <c r="K469" s="88"/>
      <c r="L469" s="59"/>
      <c r="M469" s="236"/>
      <c r="N469" s="65"/>
      <c r="O469" s="65"/>
      <c r="P469" s="65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3:31" x14ac:dyDescent="0.25">
      <c r="C470" s="65"/>
      <c r="D470" s="65"/>
      <c r="E470" s="65"/>
      <c r="F470" s="65"/>
      <c r="G470" s="65"/>
      <c r="H470" s="59"/>
      <c r="I470" s="59"/>
      <c r="J470" s="88"/>
      <c r="K470" s="88"/>
      <c r="L470" s="59"/>
      <c r="M470" s="236"/>
      <c r="N470" s="65"/>
      <c r="O470" s="65"/>
      <c r="P470" s="65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3:31" x14ac:dyDescent="0.25">
      <c r="C471" s="65"/>
      <c r="D471" s="65"/>
      <c r="E471" s="65"/>
      <c r="F471" s="65"/>
      <c r="G471" s="65"/>
      <c r="H471" s="59"/>
      <c r="I471" s="59"/>
      <c r="J471" s="88"/>
      <c r="K471" s="88"/>
      <c r="L471" s="59"/>
      <c r="M471" s="236"/>
      <c r="N471" s="65"/>
      <c r="O471" s="65"/>
      <c r="P471" s="65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3:31" x14ac:dyDescent="0.25">
      <c r="C472" s="65"/>
      <c r="D472" s="65"/>
      <c r="E472" s="65"/>
      <c r="F472" s="65"/>
      <c r="G472" s="65"/>
      <c r="H472" s="59"/>
      <c r="I472" s="59"/>
      <c r="J472" s="88"/>
      <c r="K472" s="88"/>
      <c r="L472" s="59"/>
      <c r="M472" s="236"/>
      <c r="N472" s="65"/>
      <c r="O472" s="65"/>
      <c r="P472" s="65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3:31" x14ac:dyDescent="0.25">
      <c r="C473" s="65"/>
      <c r="D473" s="65"/>
      <c r="E473" s="65"/>
      <c r="F473" s="65"/>
      <c r="G473" s="65"/>
      <c r="H473" s="59"/>
      <c r="I473" s="59"/>
      <c r="J473" s="88"/>
      <c r="K473" s="88"/>
      <c r="L473" s="59"/>
      <c r="M473" s="236"/>
      <c r="N473" s="65"/>
      <c r="O473" s="65"/>
      <c r="P473" s="65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3:31" x14ac:dyDescent="0.25">
      <c r="C474" s="65"/>
      <c r="D474" s="65"/>
      <c r="E474" s="65"/>
      <c r="F474" s="65"/>
      <c r="G474" s="65"/>
      <c r="H474" s="59"/>
      <c r="I474" s="59"/>
      <c r="J474" s="88"/>
      <c r="K474" s="88"/>
      <c r="L474" s="59"/>
      <c r="M474" s="236"/>
      <c r="N474" s="65"/>
      <c r="O474" s="65"/>
      <c r="P474" s="65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3:31" x14ac:dyDescent="0.25">
      <c r="C475" s="65"/>
      <c r="D475" s="65"/>
      <c r="E475" s="65"/>
      <c r="F475" s="65"/>
      <c r="G475" s="65"/>
      <c r="H475" s="59"/>
      <c r="I475" s="59"/>
      <c r="J475" s="88"/>
      <c r="K475" s="88"/>
      <c r="L475" s="59"/>
      <c r="M475" s="236"/>
      <c r="N475" s="65"/>
      <c r="O475" s="65"/>
      <c r="P475" s="65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3:31" x14ac:dyDescent="0.25">
      <c r="C476" s="65"/>
      <c r="D476" s="65"/>
      <c r="E476" s="65"/>
      <c r="F476" s="65"/>
      <c r="G476" s="65"/>
      <c r="H476" s="59"/>
      <c r="I476" s="59"/>
      <c r="J476" s="88"/>
      <c r="K476" s="88"/>
      <c r="L476" s="59"/>
      <c r="M476" s="236"/>
      <c r="N476" s="65"/>
      <c r="O476" s="65"/>
      <c r="P476" s="65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3:31" x14ac:dyDescent="0.25">
      <c r="C477" s="65"/>
      <c r="D477" s="65"/>
      <c r="E477" s="65"/>
      <c r="F477" s="65"/>
      <c r="G477" s="65"/>
      <c r="H477" s="59"/>
      <c r="I477" s="59"/>
      <c r="J477" s="88"/>
      <c r="K477" s="88"/>
      <c r="L477" s="59"/>
      <c r="M477" s="236"/>
      <c r="N477" s="65"/>
      <c r="O477" s="65"/>
      <c r="P477" s="65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3:31" x14ac:dyDescent="0.25">
      <c r="C478" s="65"/>
      <c r="D478" s="65"/>
      <c r="E478" s="65"/>
      <c r="F478" s="65"/>
      <c r="G478" s="65"/>
      <c r="H478" s="59"/>
      <c r="I478" s="59"/>
      <c r="J478" s="88"/>
      <c r="K478" s="88"/>
      <c r="L478" s="59"/>
      <c r="M478" s="236"/>
      <c r="N478" s="65"/>
      <c r="O478" s="65"/>
      <c r="P478" s="65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3:31" x14ac:dyDescent="0.25">
      <c r="C479" s="65"/>
      <c r="D479" s="65"/>
      <c r="E479" s="65"/>
      <c r="F479" s="65"/>
      <c r="G479" s="65"/>
      <c r="H479" s="59"/>
      <c r="I479" s="59"/>
      <c r="J479" s="88"/>
      <c r="K479" s="88"/>
      <c r="L479" s="59"/>
      <c r="M479" s="236"/>
      <c r="N479" s="65"/>
      <c r="O479" s="65"/>
      <c r="P479" s="65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3:31" x14ac:dyDescent="0.25">
      <c r="C480" s="65"/>
      <c r="D480" s="65"/>
      <c r="E480" s="65"/>
      <c r="F480" s="65"/>
      <c r="G480" s="65"/>
      <c r="H480" s="59"/>
      <c r="I480" s="59"/>
      <c r="J480" s="88"/>
      <c r="K480" s="88"/>
      <c r="L480" s="59"/>
      <c r="M480" s="236"/>
      <c r="N480" s="65"/>
      <c r="O480" s="65"/>
      <c r="P480" s="65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3:31" x14ac:dyDescent="0.25">
      <c r="C481" s="65"/>
      <c r="D481" s="65"/>
      <c r="E481" s="65"/>
      <c r="F481" s="65"/>
      <c r="G481" s="65"/>
      <c r="H481" s="59"/>
      <c r="I481" s="59"/>
      <c r="J481" s="88"/>
      <c r="K481" s="88"/>
      <c r="L481" s="59"/>
      <c r="M481" s="236"/>
      <c r="N481" s="65"/>
      <c r="O481" s="65"/>
      <c r="P481" s="65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3:31" x14ac:dyDescent="0.25">
      <c r="C482" s="65"/>
      <c r="D482" s="65"/>
      <c r="E482" s="65"/>
      <c r="F482" s="65"/>
      <c r="G482" s="65"/>
      <c r="H482" s="59"/>
      <c r="I482" s="59"/>
      <c r="J482" s="88"/>
      <c r="K482" s="88"/>
      <c r="L482" s="59"/>
      <c r="M482" s="236"/>
      <c r="N482" s="65"/>
      <c r="O482" s="65"/>
      <c r="P482" s="65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3:31" x14ac:dyDescent="0.25">
      <c r="C483" s="65"/>
      <c r="D483" s="65"/>
      <c r="E483" s="65"/>
      <c r="F483" s="65"/>
      <c r="G483" s="65"/>
      <c r="H483" s="59"/>
      <c r="I483" s="59"/>
      <c r="J483" s="88"/>
      <c r="K483" s="88"/>
      <c r="L483" s="59"/>
      <c r="M483" s="236"/>
      <c r="N483" s="65"/>
      <c r="O483" s="65"/>
      <c r="P483" s="65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3:31" x14ac:dyDescent="0.25">
      <c r="C484" s="65"/>
      <c r="D484" s="65"/>
      <c r="E484" s="65"/>
      <c r="F484" s="65"/>
      <c r="G484" s="65"/>
      <c r="H484" s="59"/>
      <c r="I484" s="59"/>
      <c r="J484" s="88"/>
      <c r="K484" s="88"/>
      <c r="L484" s="59"/>
      <c r="M484" s="236"/>
      <c r="N484" s="65"/>
      <c r="O484" s="65"/>
      <c r="P484" s="65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3:31" x14ac:dyDescent="0.25">
      <c r="C485" s="65"/>
      <c r="D485" s="65"/>
      <c r="E485" s="65"/>
      <c r="F485" s="65"/>
      <c r="G485" s="65"/>
      <c r="H485" s="59"/>
      <c r="I485" s="59"/>
      <c r="J485" s="88"/>
      <c r="K485" s="88"/>
      <c r="L485" s="59"/>
      <c r="M485" s="236"/>
      <c r="N485" s="65"/>
      <c r="O485" s="65"/>
      <c r="P485" s="65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3:31" x14ac:dyDescent="0.25">
      <c r="C486" s="65"/>
      <c r="D486" s="65"/>
      <c r="E486" s="65"/>
      <c r="F486" s="65"/>
      <c r="G486" s="65"/>
      <c r="H486" s="59"/>
      <c r="I486" s="59"/>
      <c r="J486" s="88"/>
      <c r="K486" s="88"/>
      <c r="L486" s="59"/>
      <c r="M486" s="236"/>
      <c r="N486" s="65"/>
      <c r="O486" s="65"/>
      <c r="P486" s="65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3:31" x14ac:dyDescent="0.25">
      <c r="C487" s="65"/>
      <c r="D487" s="65"/>
      <c r="E487" s="65"/>
      <c r="F487" s="65"/>
      <c r="G487" s="65"/>
      <c r="H487" s="59"/>
      <c r="I487" s="59"/>
      <c r="J487" s="88"/>
      <c r="K487" s="88"/>
      <c r="L487" s="59"/>
      <c r="M487" s="236"/>
      <c r="N487" s="65"/>
      <c r="O487" s="65"/>
      <c r="P487" s="65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3:31" x14ac:dyDescent="0.25">
      <c r="C488" s="65"/>
      <c r="D488" s="65"/>
      <c r="E488" s="65"/>
      <c r="F488" s="65"/>
      <c r="G488" s="65"/>
      <c r="H488" s="59"/>
      <c r="I488" s="59"/>
      <c r="J488" s="88"/>
      <c r="K488" s="88"/>
      <c r="L488" s="59"/>
      <c r="M488" s="236"/>
      <c r="N488" s="65"/>
      <c r="O488" s="65"/>
      <c r="P488" s="65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3:31" x14ac:dyDescent="0.25">
      <c r="C489" s="65"/>
      <c r="D489" s="65"/>
      <c r="E489" s="65"/>
      <c r="F489" s="65"/>
      <c r="G489" s="65"/>
      <c r="H489" s="59"/>
      <c r="I489" s="59"/>
      <c r="J489" s="88"/>
      <c r="K489" s="88"/>
      <c r="L489" s="59"/>
      <c r="M489" s="236"/>
      <c r="N489" s="65"/>
      <c r="O489" s="65"/>
      <c r="P489" s="65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3:31" x14ac:dyDescent="0.25">
      <c r="C490" s="65"/>
      <c r="D490" s="65"/>
      <c r="E490" s="65"/>
      <c r="F490" s="65"/>
      <c r="G490" s="65"/>
      <c r="H490" s="59"/>
      <c r="I490" s="59"/>
      <c r="J490" s="88"/>
      <c r="K490" s="88"/>
      <c r="L490" s="59"/>
      <c r="M490" s="236"/>
      <c r="N490" s="65"/>
      <c r="O490" s="65"/>
      <c r="P490" s="65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3:31" x14ac:dyDescent="0.25">
      <c r="C491" s="65"/>
      <c r="D491" s="65"/>
      <c r="E491" s="65"/>
      <c r="F491" s="65"/>
      <c r="G491" s="65"/>
      <c r="H491" s="59"/>
      <c r="I491" s="59"/>
      <c r="J491" s="88"/>
      <c r="K491" s="88"/>
      <c r="L491" s="59"/>
      <c r="M491" s="236"/>
      <c r="N491" s="65"/>
      <c r="O491" s="65"/>
      <c r="P491" s="65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3:31" x14ac:dyDescent="0.25">
      <c r="C492" s="65"/>
      <c r="D492" s="65"/>
      <c r="E492" s="65"/>
      <c r="F492" s="65"/>
      <c r="G492" s="65"/>
      <c r="H492" s="59"/>
      <c r="I492" s="59"/>
      <c r="J492" s="88"/>
      <c r="K492" s="88"/>
      <c r="L492" s="59"/>
      <c r="M492" s="236"/>
      <c r="N492" s="65"/>
      <c r="O492" s="65"/>
      <c r="P492" s="65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3:31" x14ac:dyDescent="0.25">
      <c r="C493" s="65"/>
      <c r="D493" s="65"/>
      <c r="E493" s="65"/>
      <c r="F493" s="65"/>
      <c r="G493" s="65"/>
      <c r="H493" s="59"/>
      <c r="I493" s="59"/>
      <c r="J493" s="88"/>
      <c r="K493" s="88"/>
      <c r="L493" s="59"/>
      <c r="M493" s="236"/>
      <c r="N493" s="65"/>
      <c r="O493" s="65"/>
      <c r="P493" s="65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3:31" x14ac:dyDescent="0.25">
      <c r="C494" s="65"/>
      <c r="D494" s="65"/>
      <c r="E494" s="65"/>
      <c r="F494" s="65"/>
      <c r="G494" s="65"/>
      <c r="H494" s="59"/>
      <c r="I494" s="59"/>
      <c r="J494" s="88"/>
      <c r="K494" s="88"/>
      <c r="L494" s="59"/>
      <c r="M494" s="236"/>
      <c r="N494" s="65"/>
      <c r="O494" s="65"/>
      <c r="P494" s="65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3:31" x14ac:dyDescent="0.25">
      <c r="C495" s="65"/>
      <c r="D495" s="65"/>
      <c r="E495" s="65"/>
      <c r="F495" s="65"/>
      <c r="G495" s="65"/>
      <c r="H495" s="59"/>
      <c r="I495" s="59"/>
      <c r="J495" s="88"/>
      <c r="K495" s="88"/>
      <c r="L495" s="59"/>
      <c r="M495" s="236"/>
      <c r="N495" s="65"/>
      <c r="O495" s="65"/>
      <c r="P495" s="65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3:31" x14ac:dyDescent="0.25">
      <c r="C496" s="65"/>
      <c r="D496" s="65"/>
      <c r="E496" s="65"/>
      <c r="F496" s="65"/>
      <c r="G496" s="65"/>
      <c r="H496" s="59"/>
      <c r="I496" s="59"/>
      <c r="J496" s="88"/>
      <c r="K496" s="88"/>
      <c r="L496" s="59"/>
      <c r="M496" s="236"/>
      <c r="N496" s="65"/>
      <c r="O496" s="65"/>
      <c r="P496" s="65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3:31" x14ac:dyDescent="0.25">
      <c r="C497" s="65"/>
      <c r="D497" s="65"/>
      <c r="E497" s="65"/>
      <c r="F497" s="65"/>
      <c r="G497" s="65"/>
      <c r="H497" s="59"/>
      <c r="I497" s="59"/>
      <c r="J497" s="88"/>
      <c r="K497" s="88"/>
      <c r="L497" s="59"/>
      <c r="M497" s="236"/>
      <c r="N497" s="65"/>
      <c r="O497" s="65"/>
      <c r="P497" s="65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3:31" x14ac:dyDescent="0.25">
      <c r="C498" s="65"/>
      <c r="D498" s="65"/>
      <c r="E498" s="65"/>
      <c r="F498" s="65"/>
      <c r="G498" s="65"/>
      <c r="H498" s="59"/>
      <c r="I498" s="59"/>
      <c r="J498" s="88"/>
      <c r="K498" s="88"/>
      <c r="L498" s="59"/>
      <c r="M498" s="236"/>
      <c r="N498" s="65"/>
      <c r="O498" s="65"/>
      <c r="P498" s="65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3:31" x14ac:dyDescent="0.25">
      <c r="C499" s="65"/>
      <c r="D499" s="65"/>
      <c r="E499" s="65"/>
      <c r="F499" s="65"/>
      <c r="G499" s="65"/>
      <c r="H499" s="59"/>
      <c r="I499" s="59"/>
      <c r="J499" s="88"/>
      <c r="K499" s="88"/>
      <c r="L499" s="59"/>
      <c r="M499" s="236"/>
      <c r="N499" s="65"/>
      <c r="O499" s="65"/>
      <c r="P499" s="65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3:31" x14ac:dyDescent="0.25">
      <c r="C500" s="65"/>
      <c r="D500" s="65"/>
      <c r="E500" s="65"/>
      <c r="F500" s="65"/>
      <c r="G500" s="65"/>
      <c r="H500" s="59"/>
      <c r="I500" s="59"/>
      <c r="J500" s="88"/>
      <c r="K500" s="88"/>
      <c r="L500" s="59"/>
      <c r="M500" s="236"/>
      <c r="N500" s="65"/>
      <c r="O500" s="65"/>
      <c r="P500" s="65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3:31" x14ac:dyDescent="0.25">
      <c r="C501" s="65"/>
      <c r="D501" s="65"/>
      <c r="E501" s="65"/>
      <c r="F501" s="65"/>
      <c r="G501" s="65"/>
      <c r="H501" s="59"/>
      <c r="I501" s="59"/>
      <c r="J501" s="88"/>
      <c r="K501" s="88"/>
      <c r="L501" s="59"/>
      <c r="M501" s="236"/>
      <c r="N501" s="65"/>
      <c r="O501" s="65"/>
      <c r="P501" s="65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3:31" x14ac:dyDescent="0.25">
      <c r="C502" s="65"/>
      <c r="D502" s="65"/>
      <c r="E502" s="65"/>
      <c r="F502" s="65"/>
      <c r="G502" s="65"/>
      <c r="H502" s="59"/>
      <c r="I502" s="59"/>
      <c r="J502" s="88"/>
      <c r="K502" s="88"/>
      <c r="L502" s="59"/>
      <c r="M502" s="236"/>
      <c r="N502" s="65"/>
      <c r="O502" s="65"/>
      <c r="P502" s="65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3:31" x14ac:dyDescent="0.25">
      <c r="C503" s="65"/>
      <c r="D503" s="65"/>
      <c r="E503" s="65"/>
      <c r="F503" s="65"/>
      <c r="G503" s="65"/>
      <c r="H503" s="59"/>
      <c r="I503" s="59"/>
      <c r="J503" s="88"/>
      <c r="K503" s="88"/>
      <c r="L503" s="59"/>
      <c r="M503" s="236"/>
      <c r="N503" s="65"/>
      <c r="O503" s="65"/>
      <c r="P503" s="65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3:31" x14ac:dyDescent="0.25">
      <c r="C504" s="65"/>
      <c r="D504" s="65"/>
      <c r="E504" s="65"/>
      <c r="F504" s="65"/>
      <c r="G504" s="65"/>
      <c r="H504" s="59"/>
      <c r="I504" s="59"/>
      <c r="J504" s="88"/>
      <c r="K504" s="88"/>
      <c r="L504" s="59"/>
      <c r="M504" s="236"/>
      <c r="N504" s="65"/>
      <c r="O504" s="65"/>
      <c r="P504" s="65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3:31" x14ac:dyDescent="0.25">
      <c r="C505" s="65"/>
      <c r="D505" s="65"/>
      <c r="E505" s="65"/>
      <c r="F505" s="65"/>
      <c r="G505" s="65"/>
      <c r="H505" s="59"/>
      <c r="I505" s="59"/>
      <c r="J505" s="88"/>
      <c r="K505" s="88"/>
      <c r="L505" s="59"/>
      <c r="M505" s="236"/>
      <c r="N505" s="65"/>
      <c r="O505" s="65"/>
      <c r="P505" s="65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3:31" x14ac:dyDescent="0.25">
      <c r="C506" s="65"/>
      <c r="D506" s="65"/>
      <c r="E506" s="65"/>
      <c r="F506" s="65"/>
      <c r="G506" s="65"/>
      <c r="H506" s="59"/>
      <c r="I506" s="59"/>
      <c r="J506" s="88"/>
      <c r="K506" s="88"/>
      <c r="L506" s="59"/>
      <c r="M506" s="236"/>
      <c r="N506" s="65"/>
      <c r="O506" s="65"/>
      <c r="P506" s="65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3:31" x14ac:dyDescent="0.25">
      <c r="C507" s="65"/>
      <c r="D507" s="65"/>
      <c r="E507" s="65"/>
      <c r="F507" s="65"/>
      <c r="G507" s="65"/>
      <c r="H507" s="59"/>
      <c r="I507" s="59"/>
      <c r="J507" s="88"/>
      <c r="K507" s="88"/>
      <c r="L507" s="59"/>
      <c r="M507" s="236"/>
      <c r="N507" s="65"/>
      <c r="O507" s="65"/>
      <c r="P507" s="65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3:31" x14ac:dyDescent="0.25">
      <c r="C508" s="65"/>
      <c r="D508" s="65"/>
      <c r="E508" s="65"/>
      <c r="F508" s="65"/>
      <c r="G508" s="65"/>
      <c r="H508" s="59"/>
      <c r="I508" s="59"/>
      <c r="J508" s="88"/>
      <c r="K508" s="88"/>
      <c r="L508" s="59"/>
      <c r="M508" s="236"/>
      <c r="N508" s="65"/>
      <c r="O508" s="65"/>
      <c r="P508" s="65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3:31" x14ac:dyDescent="0.25">
      <c r="C509" s="65"/>
      <c r="D509" s="65"/>
      <c r="E509" s="65"/>
      <c r="F509" s="65"/>
      <c r="G509" s="65"/>
      <c r="H509" s="59"/>
      <c r="I509" s="59"/>
      <c r="J509" s="88"/>
      <c r="K509" s="88"/>
      <c r="L509" s="59"/>
      <c r="M509" s="236"/>
      <c r="N509" s="65"/>
      <c r="O509" s="65"/>
      <c r="P509" s="65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3:31" x14ac:dyDescent="0.25">
      <c r="C510" s="65"/>
      <c r="D510" s="65"/>
      <c r="E510" s="65"/>
      <c r="F510" s="65"/>
      <c r="G510" s="65"/>
      <c r="H510" s="59"/>
      <c r="I510" s="59"/>
      <c r="J510" s="88"/>
      <c r="K510" s="88"/>
      <c r="L510" s="59"/>
      <c r="M510" s="236"/>
      <c r="N510" s="65"/>
      <c r="O510" s="65"/>
      <c r="P510" s="65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3:31" x14ac:dyDescent="0.25">
      <c r="C511" s="65"/>
      <c r="D511" s="65"/>
      <c r="E511" s="65"/>
      <c r="F511" s="65"/>
      <c r="G511" s="65"/>
      <c r="H511" s="59"/>
      <c r="I511" s="59"/>
      <c r="J511" s="88"/>
      <c r="K511" s="88"/>
      <c r="L511" s="59"/>
      <c r="M511" s="236"/>
      <c r="N511" s="65"/>
      <c r="O511" s="65"/>
      <c r="P511" s="65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3:31" x14ac:dyDescent="0.25">
      <c r="C512" s="65"/>
      <c r="D512" s="65"/>
      <c r="E512" s="65"/>
      <c r="F512" s="65"/>
      <c r="G512" s="65"/>
      <c r="H512" s="59"/>
      <c r="I512" s="59"/>
      <c r="J512" s="88"/>
      <c r="K512" s="88"/>
      <c r="L512" s="59"/>
      <c r="M512" s="236"/>
      <c r="N512" s="65"/>
      <c r="O512" s="65"/>
      <c r="P512" s="65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3:31" x14ac:dyDescent="0.25">
      <c r="C513" s="65"/>
      <c r="D513" s="65"/>
      <c r="E513" s="65"/>
      <c r="F513" s="65"/>
      <c r="G513" s="65"/>
      <c r="H513" s="59"/>
      <c r="I513" s="59"/>
      <c r="J513" s="88"/>
      <c r="K513" s="88"/>
      <c r="L513" s="59"/>
      <c r="M513" s="236"/>
      <c r="N513" s="65"/>
      <c r="O513" s="65"/>
      <c r="P513" s="65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3:31" x14ac:dyDescent="0.25">
      <c r="C514" s="65"/>
      <c r="D514" s="65"/>
      <c r="E514" s="65"/>
      <c r="F514" s="65"/>
      <c r="G514" s="65"/>
      <c r="H514" s="59"/>
      <c r="I514" s="59"/>
      <c r="J514" s="88"/>
      <c r="K514" s="88"/>
      <c r="L514" s="59"/>
      <c r="M514" s="236"/>
      <c r="N514" s="65"/>
      <c r="O514" s="65"/>
      <c r="P514" s="65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3:31" x14ac:dyDescent="0.25">
      <c r="C515" s="65"/>
      <c r="D515" s="65"/>
      <c r="E515" s="65"/>
      <c r="F515" s="65"/>
      <c r="G515" s="65"/>
      <c r="H515" s="59"/>
      <c r="I515" s="59"/>
      <c r="J515" s="88"/>
      <c r="K515" s="88"/>
      <c r="L515" s="59"/>
      <c r="M515" s="236"/>
      <c r="N515" s="65"/>
      <c r="O515" s="65"/>
      <c r="P515" s="65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3:31" x14ac:dyDescent="0.25">
      <c r="C516" s="65"/>
      <c r="D516" s="65"/>
      <c r="E516" s="65"/>
      <c r="F516" s="65"/>
      <c r="G516" s="65"/>
      <c r="H516" s="59"/>
      <c r="I516" s="59"/>
      <c r="J516" s="88"/>
      <c r="K516" s="88"/>
      <c r="L516" s="59"/>
      <c r="M516" s="236"/>
      <c r="N516" s="65"/>
      <c r="O516" s="65"/>
      <c r="P516" s="65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3:31" x14ac:dyDescent="0.25">
      <c r="C517" s="65"/>
      <c r="D517" s="65"/>
      <c r="E517" s="65"/>
      <c r="F517" s="65"/>
      <c r="G517" s="65"/>
      <c r="H517" s="59"/>
      <c r="I517" s="59"/>
      <c r="J517" s="88"/>
      <c r="K517" s="88"/>
      <c r="L517" s="59"/>
      <c r="M517" s="236"/>
      <c r="N517" s="65"/>
      <c r="O517" s="65"/>
      <c r="P517" s="65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3:31" x14ac:dyDescent="0.25">
      <c r="C518" s="65"/>
      <c r="D518" s="65"/>
      <c r="E518" s="65"/>
      <c r="F518" s="65"/>
      <c r="G518" s="65"/>
      <c r="H518" s="59"/>
      <c r="I518" s="59"/>
      <c r="J518" s="88"/>
      <c r="K518" s="88"/>
      <c r="L518" s="59"/>
      <c r="M518" s="236"/>
      <c r="N518" s="65"/>
      <c r="O518" s="65"/>
      <c r="P518" s="65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3:31" x14ac:dyDescent="0.25">
      <c r="C519" s="65"/>
      <c r="D519" s="65"/>
      <c r="E519" s="65"/>
      <c r="F519" s="65"/>
      <c r="G519" s="65"/>
      <c r="H519" s="59"/>
      <c r="I519" s="59"/>
      <c r="J519" s="88"/>
      <c r="K519" s="88"/>
      <c r="L519" s="59"/>
      <c r="M519" s="236"/>
      <c r="N519" s="65"/>
      <c r="O519" s="65"/>
      <c r="P519" s="65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3:31" x14ac:dyDescent="0.25">
      <c r="C520" s="65"/>
      <c r="D520" s="65"/>
      <c r="E520" s="65"/>
      <c r="F520" s="65"/>
      <c r="G520" s="65"/>
      <c r="H520" s="59"/>
      <c r="I520" s="59"/>
      <c r="J520" s="88"/>
      <c r="K520" s="88"/>
      <c r="L520" s="59"/>
      <c r="M520" s="236"/>
      <c r="N520" s="65"/>
      <c r="O520" s="65"/>
      <c r="P520" s="65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3:31" x14ac:dyDescent="0.25">
      <c r="C521" s="65"/>
      <c r="D521" s="65"/>
      <c r="E521" s="65"/>
      <c r="F521" s="65"/>
      <c r="G521" s="65"/>
      <c r="H521" s="59"/>
      <c r="I521" s="59"/>
      <c r="J521" s="88"/>
      <c r="K521" s="88"/>
      <c r="L521" s="59"/>
      <c r="M521" s="236"/>
      <c r="N521" s="65"/>
      <c r="O521" s="65"/>
      <c r="P521" s="65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3:31" x14ac:dyDescent="0.25">
      <c r="C522" s="65"/>
      <c r="D522" s="65"/>
      <c r="E522" s="65"/>
      <c r="F522" s="65"/>
      <c r="G522" s="65"/>
      <c r="H522" s="59"/>
      <c r="I522" s="59"/>
      <c r="J522" s="88"/>
      <c r="K522" s="88"/>
      <c r="L522" s="59"/>
      <c r="M522" s="236"/>
      <c r="N522" s="65"/>
      <c r="O522" s="65"/>
      <c r="P522" s="65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3:31" x14ac:dyDescent="0.25">
      <c r="C523" s="65"/>
      <c r="D523" s="65"/>
      <c r="E523" s="65"/>
      <c r="F523" s="65"/>
      <c r="G523" s="65"/>
      <c r="H523" s="59"/>
      <c r="I523" s="59"/>
      <c r="J523" s="88"/>
      <c r="K523" s="88"/>
      <c r="L523" s="59"/>
      <c r="M523" s="236"/>
      <c r="N523" s="65"/>
      <c r="O523" s="65"/>
      <c r="P523" s="65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3:31" x14ac:dyDescent="0.25">
      <c r="C524" s="65"/>
      <c r="D524" s="65"/>
      <c r="E524" s="65"/>
      <c r="F524" s="65"/>
      <c r="G524" s="65"/>
      <c r="H524" s="59"/>
      <c r="I524" s="59"/>
      <c r="J524" s="88"/>
      <c r="K524" s="88"/>
      <c r="L524" s="59"/>
      <c r="M524" s="236"/>
      <c r="N524" s="65"/>
      <c r="O524" s="65"/>
      <c r="P524" s="65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3:31" x14ac:dyDescent="0.25">
      <c r="C525" s="65"/>
      <c r="D525" s="65"/>
      <c r="E525" s="65"/>
      <c r="F525" s="65"/>
      <c r="G525" s="65"/>
      <c r="H525" s="59"/>
      <c r="I525" s="59"/>
      <c r="J525" s="88"/>
      <c r="K525" s="88"/>
      <c r="L525" s="59"/>
      <c r="M525" s="236"/>
      <c r="N525" s="65"/>
      <c r="O525" s="65"/>
      <c r="P525" s="65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3:31" x14ac:dyDescent="0.25">
      <c r="C526" s="65"/>
      <c r="D526" s="65"/>
      <c r="E526" s="65"/>
      <c r="F526" s="65"/>
      <c r="G526" s="65"/>
      <c r="H526" s="59"/>
      <c r="I526" s="59"/>
      <c r="J526" s="88"/>
      <c r="K526" s="88"/>
      <c r="L526" s="59"/>
      <c r="M526" s="236"/>
      <c r="N526" s="65"/>
      <c r="O526" s="65"/>
      <c r="P526" s="65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3:31" x14ac:dyDescent="0.25">
      <c r="C527" s="65"/>
      <c r="D527" s="65"/>
      <c r="E527" s="65"/>
      <c r="F527" s="65"/>
      <c r="G527" s="65"/>
      <c r="H527" s="59"/>
      <c r="I527" s="59"/>
      <c r="J527" s="88"/>
      <c r="K527" s="88"/>
      <c r="L527" s="59"/>
      <c r="M527" s="236"/>
      <c r="N527" s="65"/>
      <c r="O527" s="65"/>
      <c r="P527" s="65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3:31" x14ac:dyDescent="0.25">
      <c r="C528" s="65"/>
      <c r="D528" s="65"/>
      <c r="E528" s="65"/>
      <c r="F528" s="65"/>
      <c r="G528" s="65"/>
      <c r="H528" s="59"/>
      <c r="I528" s="59"/>
      <c r="J528" s="88"/>
      <c r="K528" s="88"/>
      <c r="L528" s="59"/>
      <c r="M528" s="236"/>
      <c r="N528" s="65"/>
      <c r="O528" s="65"/>
      <c r="P528" s="65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3:31" x14ac:dyDescent="0.25">
      <c r="C529" s="65"/>
      <c r="D529" s="65"/>
      <c r="E529" s="65"/>
      <c r="F529" s="65"/>
      <c r="G529" s="65"/>
      <c r="H529" s="59"/>
      <c r="I529" s="59"/>
      <c r="J529" s="88"/>
      <c r="K529" s="88"/>
      <c r="L529" s="59"/>
      <c r="M529" s="236"/>
      <c r="N529" s="65"/>
      <c r="O529" s="65"/>
      <c r="P529" s="65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3:31" x14ac:dyDescent="0.25">
      <c r="C530" s="65"/>
      <c r="D530" s="65"/>
      <c r="E530" s="65"/>
      <c r="F530" s="65"/>
      <c r="G530" s="65"/>
      <c r="H530" s="59"/>
      <c r="I530" s="59"/>
      <c r="J530" s="88"/>
      <c r="K530" s="88"/>
      <c r="L530" s="59"/>
      <c r="M530" s="236"/>
      <c r="N530" s="65"/>
      <c r="O530" s="65"/>
      <c r="P530" s="65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3:31" x14ac:dyDescent="0.25">
      <c r="C531" s="65"/>
      <c r="D531" s="65"/>
      <c r="E531" s="65"/>
      <c r="F531" s="65"/>
      <c r="G531" s="65"/>
      <c r="H531" s="59"/>
      <c r="I531" s="59"/>
      <c r="J531" s="88"/>
      <c r="K531" s="88"/>
      <c r="L531" s="59"/>
      <c r="M531" s="236"/>
      <c r="N531" s="65"/>
      <c r="O531" s="65"/>
      <c r="P531" s="65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3:31" x14ac:dyDescent="0.25">
      <c r="C532" s="65"/>
      <c r="D532" s="65"/>
      <c r="E532" s="65"/>
      <c r="F532" s="65"/>
      <c r="G532" s="65"/>
      <c r="H532" s="59"/>
      <c r="I532" s="59"/>
      <c r="J532" s="88"/>
      <c r="K532" s="88"/>
      <c r="L532" s="59"/>
      <c r="M532" s="236"/>
      <c r="N532" s="65"/>
      <c r="O532" s="65"/>
      <c r="P532" s="65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3:31" x14ac:dyDescent="0.25">
      <c r="C533" s="65"/>
      <c r="D533" s="65"/>
      <c r="E533" s="65"/>
      <c r="F533" s="65"/>
      <c r="G533" s="65"/>
      <c r="H533" s="59"/>
      <c r="I533" s="59"/>
      <c r="J533" s="88"/>
      <c r="K533" s="88"/>
      <c r="L533" s="59"/>
      <c r="M533" s="236"/>
      <c r="N533" s="65"/>
      <c r="O533" s="65"/>
      <c r="P533" s="65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3:31" x14ac:dyDescent="0.25">
      <c r="C534" s="65"/>
      <c r="D534" s="65"/>
      <c r="E534" s="65"/>
      <c r="F534" s="65"/>
      <c r="G534" s="65"/>
      <c r="H534" s="59"/>
      <c r="I534" s="59"/>
      <c r="J534" s="88"/>
      <c r="K534" s="88"/>
      <c r="L534" s="59"/>
      <c r="M534" s="236"/>
      <c r="N534" s="65"/>
      <c r="O534" s="65"/>
      <c r="P534" s="65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3:31" x14ac:dyDescent="0.25">
      <c r="C535" s="65"/>
      <c r="D535" s="65"/>
      <c r="E535" s="65"/>
      <c r="F535" s="65"/>
      <c r="G535" s="65"/>
      <c r="H535" s="59"/>
      <c r="I535" s="59"/>
      <c r="J535" s="88"/>
      <c r="K535" s="88"/>
      <c r="L535" s="59"/>
      <c r="M535" s="236"/>
      <c r="N535" s="65"/>
      <c r="O535" s="65"/>
      <c r="P535" s="65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3:31" x14ac:dyDescent="0.25">
      <c r="C536" s="65"/>
      <c r="D536" s="65"/>
      <c r="E536" s="65"/>
      <c r="F536" s="65"/>
      <c r="G536" s="65"/>
      <c r="H536" s="59"/>
      <c r="I536" s="59"/>
      <c r="J536" s="88"/>
      <c r="K536" s="88"/>
      <c r="L536" s="59"/>
      <c r="M536" s="236"/>
      <c r="N536" s="65"/>
      <c r="O536" s="65"/>
      <c r="P536" s="65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3:31" x14ac:dyDescent="0.25">
      <c r="C537" s="65"/>
      <c r="D537" s="65"/>
      <c r="E537" s="65"/>
      <c r="F537" s="65"/>
      <c r="G537" s="65"/>
      <c r="H537" s="59"/>
      <c r="I537" s="59"/>
      <c r="J537" s="88"/>
      <c r="K537" s="88"/>
      <c r="L537" s="59"/>
      <c r="M537" s="236"/>
      <c r="N537" s="65"/>
      <c r="O537" s="65"/>
      <c r="P537" s="65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3:31" x14ac:dyDescent="0.25">
      <c r="C538" s="65"/>
      <c r="D538" s="65"/>
      <c r="E538" s="65"/>
      <c r="F538" s="65"/>
      <c r="G538" s="65"/>
      <c r="H538" s="59"/>
      <c r="I538" s="59"/>
      <c r="J538" s="88"/>
      <c r="K538" s="88"/>
      <c r="L538" s="59"/>
      <c r="M538" s="236"/>
      <c r="N538" s="65"/>
      <c r="O538" s="65"/>
      <c r="P538" s="65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3:31" x14ac:dyDescent="0.25">
      <c r="C539" s="65"/>
      <c r="D539" s="65"/>
      <c r="E539" s="65"/>
      <c r="F539" s="65"/>
      <c r="G539" s="65"/>
      <c r="H539" s="59"/>
      <c r="I539" s="59"/>
      <c r="J539" s="88"/>
      <c r="K539" s="88"/>
      <c r="L539" s="59"/>
      <c r="M539" s="236"/>
      <c r="N539" s="65"/>
      <c r="O539" s="65"/>
      <c r="P539" s="65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3:31" x14ac:dyDescent="0.25">
      <c r="C540" s="65"/>
      <c r="D540" s="65"/>
      <c r="E540" s="65"/>
      <c r="F540" s="65"/>
      <c r="G540" s="65"/>
      <c r="H540" s="59"/>
      <c r="I540" s="59"/>
      <c r="J540" s="88"/>
      <c r="K540" s="88"/>
      <c r="L540" s="59"/>
      <c r="M540" s="236"/>
      <c r="N540" s="65"/>
      <c r="O540" s="65"/>
      <c r="P540" s="65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3:31" x14ac:dyDescent="0.25">
      <c r="C541" s="65"/>
      <c r="D541" s="65"/>
      <c r="E541" s="65"/>
      <c r="F541" s="65"/>
      <c r="G541" s="65"/>
      <c r="H541" s="59"/>
      <c r="I541" s="59"/>
      <c r="J541" s="88"/>
      <c r="K541" s="88"/>
      <c r="L541" s="59"/>
      <c r="M541" s="236"/>
      <c r="N541" s="65"/>
      <c r="O541" s="65"/>
      <c r="P541" s="65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3:31" x14ac:dyDescent="0.25">
      <c r="C542" s="65"/>
      <c r="D542" s="65"/>
      <c r="E542" s="65"/>
      <c r="F542" s="65"/>
      <c r="G542" s="65"/>
      <c r="H542" s="59"/>
      <c r="I542" s="59"/>
      <c r="J542" s="88"/>
      <c r="K542" s="88"/>
      <c r="L542" s="59"/>
      <c r="M542" s="236"/>
      <c r="N542" s="65"/>
      <c r="O542" s="65"/>
      <c r="P542" s="65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3:31" x14ac:dyDescent="0.25">
      <c r="C543" s="65"/>
      <c r="D543" s="65"/>
      <c r="E543" s="65"/>
      <c r="F543" s="65"/>
      <c r="G543" s="65"/>
      <c r="H543" s="59"/>
      <c r="I543" s="59"/>
      <c r="J543" s="88"/>
      <c r="K543" s="88"/>
      <c r="L543" s="59"/>
      <c r="M543" s="236"/>
      <c r="N543" s="65"/>
      <c r="O543" s="65"/>
      <c r="P543" s="65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3:31" x14ac:dyDescent="0.25">
      <c r="C544" s="65"/>
      <c r="D544" s="65"/>
      <c r="E544" s="65"/>
      <c r="F544" s="65"/>
      <c r="G544" s="65"/>
      <c r="H544" s="59"/>
      <c r="I544" s="59"/>
      <c r="J544" s="88"/>
      <c r="K544" s="88"/>
      <c r="L544" s="59"/>
      <c r="M544" s="236"/>
      <c r="N544" s="65"/>
      <c r="O544" s="65"/>
      <c r="P544" s="65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3:31" x14ac:dyDescent="0.25">
      <c r="C545" s="65"/>
      <c r="D545" s="65"/>
      <c r="E545" s="65"/>
      <c r="F545" s="65"/>
      <c r="G545" s="65"/>
      <c r="H545" s="59"/>
      <c r="I545" s="59"/>
      <c r="J545" s="88"/>
      <c r="K545" s="88"/>
      <c r="L545" s="59"/>
      <c r="M545" s="236"/>
      <c r="N545" s="65"/>
      <c r="O545" s="65"/>
      <c r="P545" s="65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3:31" x14ac:dyDescent="0.25">
      <c r="C546" s="65"/>
      <c r="D546" s="65"/>
      <c r="E546" s="65"/>
      <c r="F546" s="65"/>
      <c r="G546" s="65"/>
      <c r="H546" s="59"/>
      <c r="I546" s="59"/>
      <c r="J546" s="88"/>
      <c r="K546" s="88"/>
      <c r="L546" s="59"/>
      <c r="M546" s="236"/>
      <c r="N546" s="65"/>
      <c r="O546" s="65"/>
      <c r="P546" s="65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3:31" x14ac:dyDescent="0.25">
      <c r="C547" s="65"/>
      <c r="D547" s="65"/>
      <c r="E547" s="65"/>
      <c r="F547" s="65"/>
      <c r="G547" s="65"/>
      <c r="H547" s="59"/>
      <c r="I547" s="59"/>
      <c r="J547" s="88"/>
      <c r="K547" s="88"/>
      <c r="L547" s="59"/>
      <c r="M547" s="236"/>
      <c r="N547" s="65"/>
      <c r="O547" s="65"/>
      <c r="P547" s="65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3:31" x14ac:dyDescent="0.25">
      <c r="C548" s="65"/>
      <c r="D548" s="65"/>
      <c r="E548" s="65"/>
      <c r="F548" s="65"/>
      <c r="G548" s="65"/>
      <c r="H548" s="59"/>
      <c r="I548" s="59"/>
      <c r="J548" s="88"/>
      <c r="K548" s="88"/>
      <c r="L548" s="59"/>
      <c r="M548" s="236"/>
      <c r="N548" s="65"/>
      <c r="O548" s="65"/>
      <c r="P548" s="65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3:31" x14ac:dyDescent="0.25">
      <c r="C549" s="65"/>
      <c r="D549" s="65"/>
      <c r="E549" s="65"/>
      <c r="F549" s="65"/>
      <c r="G549" s="65"/>
      <c r="H549" s="59"/>
      <c r="I549" s="59"/>
      <c r="J549" s="88"/>
      <c r="K549" s="88"/>
      <c r="L549" s="59"/>
      <c r="M549" s="236"/>
      <c r="N549" s="65"/>
      <c r="O549" s="65"/>
      <c r="P549" s="65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3:31" x14ac:dyDescent="0.25">
      <c r="C550" s="65"/>
      <c r="D550" s="65"/>
      <c r="E550" s="65"/>
      <c r="F550" s="65"/>
      <c r="G550" s="65"/>
      <c r="H550" s="59"/>
      <c r="I550" s="59"/>
      <c r="J550" s="88"/>
      <c r="K550" s="88"/>
      <c r="L550" s="59"/>
      <c r="M550" s="236"/>
      <c r="N550" s="65"/>
      <c r="O550" s="65"/>
      <c r="P550" s="65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3:31" x14ac:dyDescent="0.25">
      <c r="C551" s="65"/>
      <c r="D551" s="65"/>
      <c r="E551" s="65"/>
      <c r="F551" s="65"/>
      <c r="G551" s="65"/>
      <c r="H551" s="59"/>
      <c r="I551" s="59"/>
      <c r="J551" s="88"/>
      <c r="K551" s="88"/>
      <c r="L551" s="59"/>
      <c r="M551" s="236"/>
      <c r="N551" s="65"/>
      <c r="O551" s="65"/>
      <c r="P551" s="65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3:31" x14ac:dyDescent="0.25">
      <c r="C552" s="65"/>
      <c r="D552" s="65"/>
      <c r="E552" s="65"/>
      <c r="F552" s="65"/>
      <c r="G552" s="65"/>
      <c r="H552" s="59"/>
      <c r="I552" s="59"/>
      <c r="J552" s="88"/>
      <c r="K552" s="88"/>
      <c r="L552" s="59"/>
      <c r="M552" s="236"/>
      <c r="N552" s="65"/>
      <c r="O552" s="65"/>
      <c r="P552" s="65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3:31" x14ac:dyDescent="0.25">
      <c r="C553" s="65"/>
      <c r="D553" s="65"/>
      <c r="E553" s="65"/>
      <c r="F553" s="65"/>
      <c r="G553" s="65"/>
      <c r="H553" s="59"/>
      <c r="I553" s="59"/>
      <c r="J553" s="88"/>
      <c r="K553" s="88"/>
      <c r="L553" s="59"/>
      <c r="M553" s="236"/>
      <c r="N553" s="65"/>
      <c r="O553" s="65"/>
      <c r="P553" s="65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3:31" x14ac:dyDescent="0.25">
      <c r="C554" s="65"/>
      <c r="D554" s="65"/>
      <c r="E554" s="65"/>
      <c r="F554" s="65"/>
      <c r="G554" s="65"/>
      <c r="H554" s="59"/>
      <c r="I554" s="59"/>
      <c r="J554" s="88"/>
      <c r="K554" s="88"/>
      <c r="L554" s="59"/>
      <c r="M554" s="236"/>
      <c r="N554" s="65"/>
      <c r="O554" s="65"/>
      <c r="P554" s="65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3:31" x14ac:dyDescent="0.25">
      <c r="C555" s="65"/>
      <c r="D555" s="65"/>
      <c r="E555" s="65"/>
      <c r="F555" s="65"/>
      <c r="G555" s="65"/>
      <c r="H555" s="59"/>
      <c r="I555" s="59"/>
      <c r="J555" s="88"/>
      <c r="K555" s="88"/>
      <c r="L555" s="59"/>
      <c r="M555" s="236"/>
      <c r="N555" s="65"/>
      <c r="O555" s="65"/>
      <c r="P555" s="65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3:31" x14ac:dyDescent="0.25">
      <c r="C556" s="65"/>
      <c r="D556" s="65"/>
      <c r="E556" s="65"/>
      <c r="F556" s="65"/>
      <c r="G556" s="65"/>
      <c r="H556" s="59"/>
      <c r="I556" s="59"/>
      <c r="J556" s="88"/>
      <c r="K556" s="88"/>
      <c r="L556" s="59"/>
      <c r="M556" s="236"/>
      <c r="N556" s="65"/>
      <c r="O556" s="65"/>
      <c r="P556" s="65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3:31" x14ac:dyDescent="0.25">
      <c r="C557" s="65"/>
      <c r="D557" s="65"/>
      <c r="E557" s="65"/>
      <c r="F557" s="65"/>
      <c r="G557" s="65"/>
      <c r="H557" s="59"/>
      <c r="I557" s="59"/>
      <c r="J557" s="88"/>
      <c r="K557" s="88"/>
      <c r="L557" s="59"/>
      <c r="M557" s="236"/>
      <c r="N557" s="65"/>
      <c r="O557" s="65"/>
      <c r="P557" s="65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3:31" x14ac:dyDescent="0.25">
      <c r="C558" s="65"/>
      <c r="D558" s="65"/>
      <c r="E558" s="65"/>
      <c r="F558" s="65"/>
      <c r="G558" s="65"/>
      <c r="H558" s="59"/>
      <c r="I558" s="59"/>
      <c r="J558" s="88"/>
      <c r="K558" s="88"/>
      <c r="L558" s="59"/>
      <c r="M558" s="236"/>
      <c r="N558" s="65"/>
      <c r="O558" s="65"/>
      <c r="P558" s="65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3:31" x14ac:dyDescent="0.25">
      <c r="C559" s="65"/>
      <c r="D559" s="65"/>
      <c r="E559" s="65"/>
      <c r="F559" s="65"/>
      <c r="G559" s="65"/>
      <c r="H559" s="59"/>
      <c r="I559" s="59"/>
      <c r="J559" s="88"/>
      <c r="K559" s="88"/>
      <c r="L559" s="59"/>
      <c r="M559" s="236"/>
      <c r="N559" s="65"/>
      <c r="O559" s="65"/>
      <c r="P559" s="65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3:31" x14ac:dyDescent="0.25">
      <c r="C560" s="65"/>
      <c r="D560" s="65"/>
      <c r="E560" s="65"/>
      <c r="F560" s="65"/>
      <c r="G560" s="65"/>
      <c r="H560" s="59"/>
      <c r="I560" s="59"/>
      <c r="J560" s="88"/>
      <c r="K560" s="88"/>
      <c r="L560" s="59"/>
      <c r="M560" s="236"/>
      <c r="N560" s="65"/>
      <c r="O560" s="65"/>
      <c r="P560" s="65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3:31" x14ac:dyDescent="0.25">
      <c r="C561" s="65"/>
      <c r="D561" s="65"/>
      <c r="E561" s="65"/>
      <c r="F561" s="65"/>
      <c r="G561" s="65"/>
      <c r="H561" s="59"/>
      <c r="I561" s="59"/>
      <c r="J561" s="88"/>
      <c r="K561" s="88"/>
      <c r="L561" s="59"/>
      <c r="M561" s="236"/>
      <c r="N561" s="65"/>
      <c r="O561" s="65"/>
      <c r="P561" s="65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3:31" x14ac:dyDescent="0.25">
      <c r="C562" s="65"/>
      <c r="D562" s="65"/>
      <c r="E562" s="65"/>
      <c r="F562" s="65"/>
      <c r="G562" s="65"/>
      <c r="H562" s="59"/>
      <c r="I562" s="59"/>
      <c r="J562" s="88"/>
      <c r="K562" s="88"/>
      <c r="L562" s="59"/>
      <c r="M562" s="236"/>
      <c r="N562" s="65"/>
      <c r="O562" s="65"/>
      <c r="P562" s="65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3:31" x14ac:dyDescent="0.25">
      <c r="C563" s="65"/>
      <c r="D563" s="65"/>
      <c r="E563" s="65"/>
      <c r="F563" s="65"/>
      <c r="G563" s="65"/>
      <c r="H563" s="59"/>
      <c r="I563" s="59"/>
      <c r="J563" s="88"/>
      <c r="K563" s="88"/>
      <c r="L563" s="59"/>
      <c r="M563" s="236"/>
      <c r="N563" s="65"/>
      <c r="O563" s="65"/>
      <c r="P563" s="65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3:31" x14ac:dyDescent="0.25">
      <c r="C564" s="65"/>
      <c r="D564" s="65"/>
      <c r="E564" s="65"/>
      <c r="F564" s="65"/>
      <c r="G564" s="65"/>
      <c r="H564" s="59"/>
      <c r="I564" s="59"/>
      <c r="J564" s="88"/>
      <c r="K564" s="88"/>
      <c r="L564" s="59"/>
      <c r="M564" s="236"/>
      <c r="N564" s="65"/>
      <c r="O564" s="65"/>
      <c r="P564" s="65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3:31" x14ac:dyDescent="0.25">
      <c r="C565" s="65"/>
      <c r="D565" s="65"/>
      <c r="E565" s="65"/>
      <c r="F565" s="65"/>
      <c r="G565" s="65"/>
      <c r="H565" s="59"/>
      <c r="I565" s="59"/>
      <c r="J565" s="88"/>
      <c r="K565" s="88"/>
      <c r="L565" s="59"/>
      <c r="M565" s="236"/>
      <c r="N565" s="65"/>
      <c r="O565" s="65"/>
      <c r="P565" s="65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3:31" x14ac:dyDescent="0.25">
      <c r="C566" s="65"/>
      <c r="D566" s="65"/>
      <c r="E566" s="65"/>
      <c r="F566" s="65"/>
      <c r="G566" s="65"/>
      <c r="H566" s="59"/>
      <c r="I566" s="59"/>
      <c r="J566" s="88"/>
      <c r="K566" s="88"/>
      <c r="L566" s="59"/>
      <c r="M566" s="236"/>
      <c r="N566" s="65"/>
      <c r="O566" s="65"/>
      <c r="P566" s="65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3:31" x14ac:dyDescent="0.25">
      <c r="C567" s="65"/>
      <c r="D567" s="65"/>
      <c r="E567" s="65"/>
      <c r="F567" s="65"/>
      <c r="G567" s="65"/>
      <c r="H567" s="59"/>
      <c r="I567" s="59"/>
      <c r="J567" s="88"/>
      <c r="K567" s="88"/>
      <c r="L567" s="59"/>
      <c r="M567" s="236"/>
      <c r="N567" s="65"/>
      <c r="O567" s="65"/>
      <c r="P567" s="65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3:31" x14ac:dyDescent="0.25">
      <c r="C568" s="65"/>
      <c r="D568" s="65"/>
      <c r="E568" s="65"/>
      <c r="F568" s="65"/>
      <c r="G568" s="65"/>
      <c r="H568" s="59"/>
      <c r="I568" s="59"/>
      <c r="J568" s="88"/>
      <c r="K568" s="88"/>
      <c r="L568" s="59"/>
      <c r="M568" s="236"/>
      <c r="N568" s="65"/>
      <c r="O568" s="65"/>
      <c r="P568" s="65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3:31" x14ac:dyDescent="0.25">
      <c r="C569" s="65"/>
      <c r="D569" s="65"/>
      <c r="E569" s="65"/>
      <c r="F569" s="65"/>
      <c r="G569" s="65"/>
      <c r="H569" s="59"/>
      <c r="I569" s="59"/>
      <c r="J569" s="88"/>
      <c r="K569" s="88"/>
      <c r="L569" s="59"/>
      <c r="M569" s="236"/>
      <c r="N569" s="65"/>
      <c r="O569" s="65"/>
      <c r="P569" s="65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3:31" x14ac:dyDescent="0.25">
      <c r="C570" s="65"/>
      <c r="D570" s="65"/>
      <c r="E570" s="65"/>
      <c r="F570" s="65"/>
      <c r="G570" s="65"/>
      <c r="H570" s="59"/>
      <c r="I570" s="59"/>
      <c r="J570" s="88"/>
      <c r="K570" s="88"/>
      <c r="L570" s="59"/>
      <c r="M570" s="236"/>
      <c r="N570" s="65"/>
      <c r="O570" s="65"/>
      <c r="P570" s="65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3:31" x14ac:dyDescent="0.25">
      <c r="C571" s="65"/>
      <c r="D571" s="65"/>
      <c r="E571" s="65"/>
      <c r="F571" s="65"/>
      <c r="G571" s="65"/>
      <c r="H571" s="59"/>
      <c r="I571" s="59"/>
      <c r="J571" s="88"/>
      <c r="K571" s="88"/>
      <c r="L571" s="59"/>
      <c r="M571" s="236"/>
      <c r="N571" s="65"/>
      <c r="O571" s="65"/>
      <c r="P571" s="65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3:31" x14ac:dyDescent="0.25">
      <c r="C572" s="65"/>
      <c r="D572" s="65"/>
      <c r="E572" s="65"/>
      <c r="F572" s="65"/>
      <c r="G572" s="65"/>
      <c r="H572" s="59"/>
      <c r="I572" s="59"/>
      <c r="J572" s="88"/>
      <c r="K572" s="88"/>
      <c r="L572" s="59"/>
      <c r="M572" s="236"/>
      <c r="N572" s="65"/>
      <c r="O572" s="65"/>
      <c r="P572" s="65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3:31" x14ac:dyDescent="0.25">
      <c r="C573" s="65"/>
      <c r="D573" s="65"/>
      <c r="E573" s="65"/>
      <c r="F573" s="65"/>
      <c r="G573" s="65"/>
      <c r="H573" s="59"/>
      <c r="I573" s="59"/>
      <c r="J573" s="88"/>
      <c r="K573" s="88"/>
      <c r="L573" s="59"/>
      <c r="M573" s="236"/>
      <c r="N573" s="65"/>
      <c r="O573" s="65"/>
      <c r="P573" s="65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3:31" x14ac:dyDescent="0.25">
      <c r="C574" s="65"/>
      <c r="D574" s="65"/>
      <c r="E574" s="65"/>
      <c r="F574" s="65"/>
      <c r="G574" s="65"/>
      <c r="H574" s="59"/>
      <c r="I574" s="59"/>
      <c r="J574" s="88"/>
      <c r="K574" s="88"/>
      <c r="L574" s="59"/>
      <c r="M574" s="236"/>
      <c r="N574" s="65"/>
      <c r="O574" s="65"/>
      <c r="P574" s="65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3:31" x14ac:dyDescent="0.25">
      <c r="C575" s="65"/>
      <c r="D575" s="65"/>
      <c r="E575" s="65"/>
      <c r="F575" s="65"/>
      <c r="G575" s="65"/>
      <c r="H575" s="59"/>
      <c r="I575" s="59"/>
      <c r="J575" s="88"/>
      <c r="K575" s="88"/>
      <c r="L575" s="59"/>
      <c r="M575" s="236"/>
      <c r="N575" s="65"/>
      <c r="O575" s="65"/>
      <c r="P575" s="65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3:31" x14ac:dyDescent="0.25">
      <c r="C576" s="65"/>
      <c r="D576" s="65"/>
      <c r="E576" s="65"/>
      <c r="F576" s="65"/>
      <c r="G576" s="65"/>
      <c r="H576" s="59"/>
      <c r="I576" s="59"/>
      <c r="J576" s="88"/>
      <c r="K576" s="88"/>
      <c r="L576" s="59"/>
      <c r="M576" s="236"/>
      <c r="N576" s="65"/>
      <c r="O576" s="65"/>
      <c r="P576" s="65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3:31" x14ac:dyDescent="0.25">
      <c r="C577" s="65"/>
      <c r="D577" s="65"/>
      <c r="E577" s="65"/>
      <c r="F577" s="65"/>
      <c r="G577" s="65"/>
      <c r="H577" s="59"/>
      <c r="I577" s="59"/>
      <c r="J577" s="88"/>
      <c r="K577" s="88"/>
      <c r="L577" s="59"/>
      <c r="M577" s="236"/>
      <c r="N577" s="65"/>
      <c r="O577" s="65"/>
      <c r="P577" s="65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3:31" x14ac:dyDescent="0.25">
      <c r="C578" s="65"/>
      <c r="D578" s="65"/>
      <c r="E578" s="65"/>
      <c r="F578" s="65"/>
      <c r="G578" s="65"/>
      <c r="H578" s="59"/>
      <c r="I578" s="59"/>
      <c r="J578" s="88"/>
      <c r="K578" s="88"/>
      <c r="L578" s="59"/>
      <c r="M578" s="236"/>
      <c r="N578" s="65"/>
      <c r="O578" s="65"/>
      <c r="P578" s="65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3:31" x14ac:dyDescent="0.25">
      <c r="C579" s="65"/>
      <c r="D579" s="65"/>
      <c r="E579" s="65"/>
      <c r="F579" s="65"/>
      <c r="G579" s="65"/>
      <c r="H579" s="59"/>
      <c r="I579" s="59"/>
      <c r="J579" s="88"/>
      <c r="K579" s="88"/>
      <c r="L579" s="59"/>
      <c r="M579" s="236"/>
      <c r="N579" s="65"/>
      <c r="O579" s="65"/>
      <c r="P579" s="65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3:31" x14ac:dyDescent="0.25">
      <c r="C580" s="65"/>
      <c r="D580" s="65"/>
      <c r="E580" s="65"/>
      <c r="F580" s="65"/>
      <c r="G580" s="65"/>
      <c r="H580" s="59"/>
      <c r="I580" s="59"/>
      <c r="J580" s="88"/>
      <c r="K580" s="88"/>
      <c r="L580" s="59"/>
      <c r="M580" s="236"/>
      <c r="N580" s="65"/>
      <c r="O580" s="65"/>
      <c r="P580" s="65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3:31" x14ac:dyDescent="0.25">
      <c r="C581" s="65"/>
      <c r="D581" s="65"/>
      <c r="E581" s="65"/>
      <c r="F581" s="65"/>
      <c r="G581" s="65"/>
      <c r="H581" s="59"/>
      <c r="I581" s="59"/>
      <c r="J581" s="88"/>
      <c r="K581" s="88"/>
      <c r="L581" s="59"/>
      <c r="M581" s="236"/>
      <c r="N581" s="65"/>
      <c r="O581" s="65"/>
      <c r="P581" s="65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3:31" x14ac:dyDescent="0.25">
      <c r="C582" s="65"/>
      <c r="D582" s="65"/>
      <c r="E582" s="65"/>
      <c r="F582" s="65"/>
      <c r="G582" s="65"/>
      <c r="H582" s="59"/>
      <c r="I582" s="59"/>
      <c r="J582" s="88"/>
      <c r="K582" s="88"/>
      <c r="L582" s="59"/>
      <c r="M582" s="236"/>
      <c r="N582" s="65"/>
      <c r="O582" s="65"/>
      <c r="P582" s="65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3:31" x14ac:dyDescent="0.25">
      <c r="C583" s="65"/>
      <c r="D583" s="65"/>
      <c r="E583" s="65"/>
      <c r="F583" s="65"/>
      <c r="G583" s="65"/>
      <c r="H583" s="59"/>
      <c r="I583" s="59"/>
      <c r="J583" s="88"/>
      <c r="K583" s="88"/>
      <c r="L583" s="59"/>
      <c r="M583" s="236"/>
      <c r="N583" s="65"/>
      <c r="O583" s="65"/>
      <c r="P583" s="65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3:31" x14ac:dyDescent="0.25">
      <c r="C584" s="65"/>
      <c r="D584" s="65"/>
      <c r="E584" s="65"/>
      <c r="F584" s="65"/>
      <c r="G584" s="65"/>
      <c r="H584" s="59"/>
      <c r="I584" s="59"/>
      <c r="J584" s="88"/>
      <c r="K584" s="88"/>
      <c r="L584" s="59"/>
      <c r="M584" s="236"/>
      <c r="N584" s="65"/>
      <c r="O584" s="65"/>
      <c r="P584" s="65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3:31" x14ac:dyDescent="0.25">
      <c r="C585" s="65"/>
      <c r="D585" s="65"/>
      <c r="E585" s="65"/>
      <c r="F585" s="65"/>
      <c r="G585" s="65"/>
      <c r="H585" s="59"/>
      <c r="I585" s="59"/>
      <c r="J585" s="88"/>
      <c r="K585" s="88"/>
      <c r="L585" s="59"/>
      <c r="M585" s="236"/>
      <c r="N585" s="65"/>
      <c r="O585" s="65"/>
      <c r="P585" s="65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3:31" x14ac:dyDescent="0.25">
      <c r="C586" s="65"/>
      <c r="D586" s="65"/>
      <c r="E586" s="65"/>
      <c r="F586" s="65"/>
      <c r="G586" s="65"/>
      <c r="H586" s="59"/>
      <c r="I586" s="59"/>
      <c r="J586" s="88"/>
      <c r="K586" s="88"/>
      <c r="L586" s="59"/>
      <c r="M586" s="236"/>
      <c r="N586" s="65"/>
      <c r="O586" s="65"/>
      <c r="P586" s="65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3:31" x14ac:dyDescent="0.25">
      <c r="C587" s="65"/>
      <c r="D587" s="65"/>
      <c r="E587" s="65"/>
      <c r="F587" s="65"/>
      <c r="G587" s="65"/>
      <c r="H587" s="59"/>
      <c r="I587" s="59"/>
      <c r="J587" s="88"/>
      <c r="K587" s="88"/>
      <c r="L587" s="59"/>
      <c r="M587" s="236"/>
      <c r="N587" s="65"/>
      <c r="O587" s="65"/>
      <c r="P587" s="65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3:31" x14ac:dyDescent="0.25">
      <c r="C588" s="65"/>
      <c r="D588" s="65"/>
      <c r="E588" s="65"/>
      <c r="F588" s="65"/>
      <c r="G588" s="65"/>
      <c r="H588" s="59"/>
      <c r="I588" s="59"/>
      <c r="J588" s="88"/>
      <c r="K588" s="88"/>
      <c r="L588" s="59"/>
      <c r="M588" s="236"/>
      <c r="N588" s="65"/>
      <c r="O588" s="65"/>
      <c r="P588" s="65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3:31" x14ac:dyDescent="0.25">
      <c r="C589" s="65"/>
      <c r="D589" s="65"/>
      <c r="E589" s="65"/>
      <c r="F589" s="65"/>
      <c r="G589" s="65"/>
      <c r="H589" s="59"/>
      <c r="I589" s="59"/>
      <c r="J589" s="88"/>
      <c r="K589" s="88"/>
      <c r="L589" s="59"/>
      <c r="M589" s="236"/>
      <c r="N589" s="65"/>
      <c r="O589" s="65"/>
      <c r="P589" s="65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3:31" x14ac:dyDescent="0.25">
      <c r="C590" s="65"/>
      <c r="D590" s="65"/>
      <c r="E590" s="65"/>
      <c r="F590" s="65"/>
      <c r="G590" s="65"/>
      <c r="H590" s="59"/>
      <c r="I590" s="59"/>
      <c r="J590" s="88"/>
      <c r="K590" s="88"/>
      <c r="L590" s="59"/>
      <c r="M590" s="236"/>
      <c r="N590" s="65"/>
      <c r="O590" s="65"/>
      <c r="P590" s="65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3:31" x14ac:dyDescent="0.25">
      <c r="C591" s="65"/>
      <c r="D591" s="65"/>
      <c r="E591" s="65"/>
      <c r="F591" s="65"/>
      <c r="G591" s="65"/>
      <c r="H591" s="59"/>
      <c r="I591" s="59"/>
      <c r="J591" s="88"/>
      <c r="K591" s="88"/>
      <c r="L591" s="59"/>
      <c r="M591" s="236"/>
      <c r="N591" s="65"/>
      <c r="O591" s="65"/>
      <c r="P591" s="65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3:31" x14ac:dyDescent="0.25">
      <c r="C592" s="65"/>
      <c r="D592" s="65"/>
      <c r="E592" s="65"/>
      <c r="F592" s="65"/>
      <c r="G592" s="65"/>
      <c r="H592" s="59"/>
      <c r="I592" s="59"/>
      <c r="J592" s="88"/>
      <c r="K592" s="88"/>
      <c r="L592" s="59"/>
      <c r="M592" s="236"/>
      <c r="N592" s="65"/>
      <c r="O592" s="65"/>
      <c r="P592" s="65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3:31" x14ac:dyDescent="0.25">
      <c r="C593" s="65"/>
      <c r="D593" s="65"/>
      <c r="E593" s="65"/>
      <c r="F593" s="65"/>
      <c r="G593" s="65"/>
      <c r="H593" s="59"/>
      <c r="I593" s="59"/>
      <c r="J593" s="88"/>
      <c r="K593" s="88"/>
      <c r="L593" s="59"/>
      <c r="M593" s="236"/>
      <c r="N593" s="65"/>
      <c r="O593" s="65"/>
      <c r="P593" s="65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3:31" x14ac:dyDescent="0.25">
      <c r="C594" s="65"/>
      <c r="D594" s="65"/>
      <c r="E594" s="65"/>
      <c r="F594" s="65"/>
      <c r="G594" s="65"/>
      <c r="H594" s="59"/>
      <c r="I594" s="59"/>
      <c r="J594" s="88"/>
      <c r="K594" s="88"/>
      <c r="L594" s="59"/>
      <c r="M594" s="236"/>
      <c r="N594" s="65"/>
      <c r="O594" s="65"/>
      <c r="P594" s="65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3:31" x14ac:dyDescent="0.25">
      <c r="C595" s="65"/>
      <c r="D595" s="65"/>
      <c r="E595" s="65"/>
      <c r="F595" s="65"/>
      <c r="G595" s="65"/>
      <c r="H595" s="59"/>
      <c r="I595" s="59"/>
      <c r="J595" s="88"/>
      <c r="K595" s="88"/>
      <c r="L595" s="59"/>
      <c r="M595" s="236"/>
      <c r="N595" s="65"/>
      <c r="O595" s="65"/>
      <c r="P595" s="65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3:31" x14ac:dyDescent="0.25">
      <c r="C596" s="65"/>
      <c r="D596" s="65"/>
      <c r="E596" s="65"/>
      <c r="F596" s="65"/>
      <c r="G596" s="65"/>
      <c r="H596" s="59"/>
      <c r="I596" s="59"/>
      <c r="J596" s="88"/>
      <c r="K596" s="88"/>
      <c r="L596" s="59"/>
      <c r="M596" s="236"/>
      <c r="N596" s="65"/>
      <c r="O596" s="65"/>
      <c r="P596" s="65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3:31" x14ac:dyDescent="0.25">
      <c r="C597" s="65"/>
      <c r="D597" s="65"/>
      <c r="E597" s="65"/>
      <c r="F597" s="65"/>
      <c r="G597" s="65"/>
      <c r="H597" s="59"/>
      <c r="I597" s="59"/>
      <c r="J597" s="88"/>
      <c r="K597" s="88"/>
      <c r="L597" s="59"/>
      <c r="M597" s="236"/>
      <c r="N597" s="65"/>
      <c r="O597" s="65"/>
      <c r="P597" s="65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3:31" x14ac:dyDescent="0.25">
      <c r="C598" s="65"/>
      <c r="D598" s="65"/>
      <c r="E598" s="65"/>
      <c r="F598" s="65"/>
      <c r="G598" s="65"/>
      <c r="H598" s="59"/>
      <c r="I598" s="59"/>
      <c r="J598" s="88"/>
      <c r="K598" s="88"/>
      <c r="L598" s="59"/>
      <c r="M598" s="236"/>
      <c r="N598" s="65"/>
      <c r="O598" s="65"/>
      <c r="P598" s="65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3:31" x14ac:dyDescent="0.25">
      <c r="C599" s="65"/>
      <c r="D599" s="65"/>
      <c r="E599" s="65"/>
      <c r="F599" s="65"/>
      <c r="G599" s="65"/>
      <c r="H599" s="59"/>
      <c r="I599" s="59"/>
      <c r="J599" s="88"/>
      <c r="K599" s="88"/>
      <c r="L599" s="59"/>
      <c r="M599" s="236"/>
      <c r="N599" s="65"/>
      <c r="O599" s="65"/>
      <c r="P599" s="65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3:31" x14ac:dyDescent="0.25">
      <c r="C600" s="65"/>
      <c r="D600" s="65"/>
      <c r="E600" s="65"/>
      <c r="F600" s="65"/>
      <c r="G600" s="65"/>
      <c r="H600" s="59"/>
      <c r="I600" s="59"/>
      <c r="J600" s="88"/>
      <c r="K600" s="88"/>
      <c r="L600" s="59"/>
      <c r="M600" s="236"/>
      <c r="N600" s="65"/>
      <c r="O600" s="65"/>
      <c r="P600" s="65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3:31" x14ac:dyDescent="0.25">
      <c r="C601" s="65"/>
      <c r="D601" s="65"/>
      <c r="E601" s="65"/>
      <c r="F601" s="65"/>
      <c r="G601" s="65"/>
      <c r="H601" s="59"/>
      <c r="I601" s="59"/>
      <c r="J601" s="88"/>
      <c r="K601" s="88"/>
      <c r="L601" s="59"/>
      <c r="M601" s="236"/>
      <c r="N601" s="65"/>
      <c r="O601" s="65"/>
      <c r="P601" s="65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3:31" x14ac:dyDescent="0.25">
      <c r="C602" s="65"/>
      <c r="D602" s="65"/>
      <c r="E602" s="65"/>
      <c r="F602" s="65"/>
      <c r="G602" s="65"/>
      <c r="H602" s="59"/>
      <c r="I602" s="59"/>
      <c r="J602" s="88"/>
      <c r="K602" s="88"/>
      <c r="L602" s="59"/>
      <c r="M602" s="236"/>
      <c r="N602" s="65"/>
      <c r="O602" s="65"/>
      <c r="P602" s="65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3:31" x14ac:dyDescent="0.25">
      <c r="C603" s="65"/>
      <c r="D603" s="65"/>
      <c r="E603" s="65"/>
      <c r="F603" s="65"/>
      <c r="G603" s="65"/>
      <c r="H603" s="59"/>
      <c r="I603" s="59"/>
      <c r="J603" s="88"/>
      <c r="K603" s="88"/>
      <c r="L603" s="59"/>
      <c r="M603" s="236"/>
      <c r="N603" s="65"/>
      <c r="O603" s="65"/>
      <c r="P603" s="65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3:31" x14ac:dyDescent="0.25">
      <c r="C604" s="65"/>
      <c r="D604" s="65"/>
      <c r="E604" s="65"/>
      <c r="F604" s="65"/>
      <c r="G604" s="65"/>
      <c r="H604" s="59"/>
      <c r="I604" s="59"/>
      <c r="J604" s="88"/>
      <c r="K604" s="88"/>
      <c r="L604" s="59"/>
      <c r="M604" s="236"/>
      <c r="N604" s="65"/>
      <c r="O604" s="65"/>
      <c r="P604" s="65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3:31" x14ac:dyDescent="0.25">
      <c r="C605" s="65"/>
      <c r="D605" s="65"/>
      <c r="E605" s="65"/>
      <c r="F605" s="65"/>
      <c r="G605" s="65"/>
      <c r="H605" s="59"/>
      <c r="I605" s="59"/>
      <c r="J605" s="88"/>
      <c r="K605" s="88"/>
      <c r="L605" s="59"/>
      <c r="M605" s="236"/>
      <c r="N605" s="65"/>
      <c r="O605" s="65"/>
      <c r="P605" s="65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3:31" x14ac:dyDescent="0.25">
      <c r="C606" s="65"/>
      <c r="D606" s="65"/>
      <c r="E606" s="65"/>
      <c r="F606" s="65"/>
      <c r="G606" s="65"/>
      <c r="H606" s="59"/>
      <c r="I606" s="59"/>
      <c r="J606" s="88"/>
      <c r="K606" s="88"/>
      <c r="L606" s="59"/>
      <c r="M606" s="236"/>
      <c r="N606" s="65"/>
      <c r="O606" s="65"/>
      <c r="P606" s="65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3:31" x14ac:dyDescent="0.25">
      <c r="C607" s="65"/>
      <c r="D607" s="65"/>
      <c r="E607" s="65"/>
      <c r="F607" s="65"/>
      <c r="G607" s="65"/>
      <c r="H607" s="59"/>
      <c r="I607" s="59"/>
      <c r="J607" s="88"/>
      <c r="K607" s="88"/>
      <c r="L607" s="59"/>
      <c r="M607" s="236"/>
      <c r="N607" s="65"/>
      <c r="O607" s="65"/>
      <c r="P607" s="65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3:31" x14ac:dyDescent="0.25">
      <c r="C608" s="65"/>
      <c r="D608" s="65"/>
      <c r="E608" s="65"/>
      <c r="F608" s="65"/>
      <c r="G608" s="65"/>
      <c r="H608" s="59"/>
      <c r="I608" s="59"/>
      <c r="J608" s="88"/>
      <c r="K608" s="88"/>
      <c r="L608" s="59"/>
      <c r="M608" s="236"/>
      <c r="N608" s="65"/>
      <c r="O608" s="65"/>
      <c r="P608" s="65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3:31" x14ac:dyDescent="0.25">
      <c r="C609" s="65"/>
      <c r="D609" s="65"/>
      <c r="E609" s="65"/>
      <c r="F609" s="65"/>
      <c r="G609" s="65"/>
      <c r="H609" s="59"/>
      <c r="I609" s="59"/>
      <c r="J609" s="88"/>
      <c r="K609" s="88"/>
      <c r="L609" s="59"/>
      <c r="M609" s="236"/>
      <c r="N609" s="65"/>
      <c r="O609" s="65"/>
      <c r="P609" s="65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3:31" x14ac:dyDescent="0.25">
      <c r="C610" s="65"/>
      <c r="D610" s="65"/>
      <c r="E610" s="65"/>
      <c r="F610" s="65"/>
      <c r="G610" s="65"/>
      <c r="H610" s="59"/>
      <c r="I610" s="59"/>
      <c r="J610" s="88"/>
      <c r="K610" s="88"/>
      <c r="L610" s="59"/>
      <c r="M610" s="236"/>
      <c r="N610" s="65"/>
      <c r="O610" s="65"/>
      <c r="P610" s="65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3:31" x14ac:dyDescent="0.25">
      <c r="C611" s="65"/>
      <c r="D611" s="65"/>
      <c r="E611" s="65"/>
      <c r="F611" s="65"/>
      <c r="G611" s="65"/>
      <c r="H611" s="59"/>
      <c r="I611" s="59"/>
      <c r="J611" s="88"/>
      <c r="K611" s="88"/>
      <c r="L611" s="59"/>
      <c r="M611" s="236"/>
      <c r="N611" s="65"/>
      <c r="O611" s="65"/>
      <c r="P611" s="65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3:31" x14ac:dyDescent="0.25">
      <c r="C612" s="65"/>
      <c r="D612" s="65"/>
      <c r="E612" s="65"/>
      <c r="F612" s="65"/>
      <c r="G612" s="65"/>
      <c r="H612" s="59"/>
      <c r="I612" s="59"/>
      <c r="J612" s="88"/>
      <c r="K612" s="88"/>
      <c r="L612" s="59"/>
      <c r="M612" s="236"/>
      <c r="N612" s="65"/>
      <c r="O612" s="65"/>
      <c r="P612" s="65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3:31" x14ac:dyDescent="0.25">
      <c r="C613" s="65"/>
      <c r="D613" s="65"/>
      <c r="E613" s="65"/>
      <c r="F613" s="65"/>
      <c r="G613" s="65"/>
      <c r="H613" s="59"/>
      <c r="I613" s="59"/>
      <c r="J613" s="88"/>
      <c r="K613" s="88"/>
      <c r="L613" s="59"/>
      <c r="M613" s="236"/>
      <c r="N613" s="65"/>
      <c r="O613" s="65"/>
      <c r="P613" s="65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3:31" x14ac:dyDescent="0.25">
      <c r="C614" s="65"/>
      <c r="D614" s="65"/>
      <c r="E614" s="65"/>
      <c r="F614" s="65"/>
      <c r="G614" s="65"/>
      <c r="H614" s="59"/>
      <c r="I614" s="59"/>
      <c r="J614" s="88"/>
      <c r="K614" s="88"/>
      <c r="L614" s="59"/>
      <c r="M614" s="236"/>
      <c r="N614" s="65"/>
      <c r="O614" s="65"/>
      <c r="P614" s="65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3:31" x14ac:dyDescent="0.25">
      <c r="C615" s="65"/>
      <c r="D615" s="65"/>
      <c r="E615" s="65"/>
      <c r="F615" s="65"/>
      <c r="G615" s="65"/>
      <c r="H615" s="59"/>
      <c r="I615" s="59"/>
      <c r="J615" s="88"/>
      <c r="K615" s="88"/>
      <c r="L615" s="59"/>
      <c r="M615" s="236"/>
      <c r="N615" s="65"/>
      <c r="O615" s="65"/>
      <c r="P615" s="65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3:31" x14ac:dyDescent="0.25">
      <c r="C616" s="65"/>
      <c r="D616" s="65"/>
      <c r="E616" s="65"/>
      <c r="F616" s="65"/>
      <c r="G616" s="65"/>
      <c r="H616" s="59"/>
      <c r="I616" s="59"/>
      <c r="J616" s="88"/>
      <c r="K616" s="88"/>
      <c r="L616" s="59"/>
      <c r="M616" s="236"/>
      <c r="N616" s="65"/>
      <c r="O616" s="65"/>
      <c r="P616" s="65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3:31" x14ac:dyDescent="0.25">
      <c r="C617" s="65"/>
      <c r="D617" s="65"/>
      <c r="E617" s="65"/>
      <c r="F617" s="65"/>
      <c r="G617" s="65"/>
      <c r="H617" s="59"/>
      <c r="I617" s="59"/>
      <c r="J617" s="88"/>
      <c r="K617" s="88"/>
      <c r="L617" s="59"/>
      <c r="M617" s="236"/>
      <c r="N617" s="65"/>
      <c r="O617" s="65"/>
      <c r="P617" s="65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3:31" x14ac:dyDescent="0.25">
      <c r="C618" s="65"/>
      <c r="D618" s="65"/>
      <c r="E618" s="65"/>
      <c r="F618" s="65"/>
      <c r="G618" s="65"/>
      <c r="H618" s="59"/>
      <c r="I618" s="59"/>
      <c r="J618" s="88"/>
      <c r="K618" s="88"/>
      <c r="L618" s="59"/>
      <c r="M618" s="236"/>
      <c r="N618" s="65"/>
      <c r="O618" s="65"/>
      <c r="P618" s="65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3:31" x14ac:dyDescent="0.25">
      <c r="C619" s="65"/>
      <c r="D619" s="65"/>
      <c r="E619" s="65"/>
      <c r="F619" s="65"/>
      <c r="G619" s="65"/>
      <c r="H619" s="59"/>
      <c r="I619" s="59"/>
      <c r="J619" s="88"/>
      <c r="K619" s="88"/>
      <c r="L619" s="59"/>
      <c r="M619" s="236"/>
      <c r="N619" s="65"/>
      <c r="O619" s="65"/>
      <c r="P619" s="65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3:31" x14ac:dyDescent="0.25">
      <c r="C620" s="65"/>
      <c r="D620" s="65"/>
      <c r="E620" s="65"/>
      <c r="F620" s="65"/>
      <c r="G620" s="65"/>
      <c r="H620" s="59"/>
      <c r="I620" s="59"/>
      <c r="J620" s="88"/>
      <c r="K620" s="88"/>
      <c r="L620" s="59"/>
      <c r="M620" s="236"/>
      <c r="N620" s="65"/>
      <c r="O620" s="65"/>
      <c r="P620" s="65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3:31" x14ac:dyDescent="0.25">
      <c r="C621" s="65"/>
      <c r="D621" s="65"/>
      <c r="E621" s="65"/>
      <c r="F621" s="65"/>
      <c r="G621" s="65"/>
      <c r="H621" s="59"/>
      <c r="I621" s="59"/>
      <c r="J621" s="88"/>
      <c r="K621" s="88"/>
      <c r="L621" s="59"/>
      <c r="M621" s="236"/>
      <c r="N621" s="65"/>
      <c r="O621" s="65"/>
      <c r="P621" s="65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3:31" x14ac:dyDescent="0.25">
      <c r="C622" s="65"/>
      <c r="D622" s="65"/>
      <c r="E622" s="65"/>
      <c r="F622" s="65"/>
      <c r="G622" s="65"/>
      <c r="H622" s="59"/>
      <c r="I622" s="59"/>
      <c r="J622" s="88"/>
      <c r="K622" s="88"/>
      <c r="L622" s="59"/>
      <c r="M622" s="236"/>
      <c r="N622" s="65"/>
      <c r="O622" s="65"/>
      <c r="P622" s="65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3:31" x14ac:dyDescent="0.25">
      <c r="C623" s="65"/>
      <c r="D623" s="65"/>
      <c r="E623" s="65"/>
      <c r="F623" s="65"/>
      <c r="G623" s="65"/>
      <c r="H623" s="59"/>
      <c r="I623" s="59"/>
      <c r="J623" s="88"/>
      <c r="K623" s="88"/>
      <c r="L623" s="59"/>
      <c r="M623" s="236"/>
      <c r="N623" s="65"/>
      <c r="O623" s="65"/>
      <c r="P623" s="65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3:31" x14ac:dyDescent="0.25">
      <c r="C624" s="65"/>
      <c r="D624" s="65"/>
      <c r="E624" s="65"/>
      <c r="F624" s="65"/>
      <c r="G624" s="65"/>
      <c r="H624" s="59"/>
      <c r="I624" s="59"/>
      <c r="J624" s="88"/>
      <c r="K624" s="88"/>
      <c r="L624" s="59"/>
      <c r="M624" s="236"/>
      <c r="N624" s="65"/>
      <c r="O624" s="65"/>
      <c r="P624" s="65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3:31" x14ac:dyDescent="0.25">
      <c r="C625" s="65"/>
      <c r="D625" s="65"/>
      <c r="E625" s="65"/>
      <c r="F625" s="65"/>
      <c r="G625" s="65"/>
      <c r="H625" s="59"/>
      <c r="I625" s="59"/>
      <c r="J625" s="88"/>
      <c r="K625" s="88"/>
      <c r="L625" s="59"/>
      <c r="M625" s="236"/>
      <c r="N625" s="65"/>
      <c r="O625" s="65"/>
      <c r="P625" s="65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3:31" x14ac:dyDescent="0.25">
      <c r="C626" s="65"/>
      <c r="D626" s="65"/>
      <c r="E626" s="65"/>
      <c r="F626" s="65"/>
      <c r="G626" s="65"/>
      <c r="H626" s="59"/>
      <c r="I626" s="59"/>
      <c r="J626" s="88"/>
      <c r="K626" s="88"/>
      <c r="L626" s="59"/>
      <c r="M626" s="236"/>
      <c r="N626" s="65"/>
      <c r="O626" s="65"/>
      <c r="P626" s="65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3:31" x14ac:dyDescent="0.25">
      <c r="C627" s="65"/>
      <c r="D627" s="65"/>
      <c r="E627" s="65"/>
      <c r="F627" s="65"/>
      <c r="G627" s="65"/>
      <c r="H627" s="59"/>
      <c r="I627" s="59"/>
      <c r="J627" s="88"/>
      <c r="K627" s="88"/>
      <c r="L627" s="59"/>
      <c r="M627" s="236"/>
      <c r="N627" s="65"/>
      <c r="O627" s="65"/>
      <c r="P627" s="65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3:31" x14ac:dyDescent="0.25">
      <c r="C628" s="65"/>
      <c r="D628" s="65"/>
      <c r="E628" s="65"/>
      <c r="F628" s="65"/>
      <c r="G628" s="65"/>
      <c r="H628" s="59"/>
      <c r="I628" s="59"/>
      <c r="J628" s="88"/>
      <c r="K628" s="88"/>
      <c r="L628" s="59"/>
      <c r="M628" s="236"/>
      <c r="N628" s="65"/>
      <c r="O628" s="65"/>
      <c r="P628" s="65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3:31" x14ac:dyDescent="0.25">
      <c r="C629" s="65"/>
      <c r="D629" s="65"/>
      <c r="E629" s="65"/>
      <c r="F629" s="65"/>
      <c r="G629" s="65"/>
      <c r="H629" s="59"/>
      <c r="I629" s="59"/>
      <c r="J629" s="88"/>
      <c r="K629" s="88"/>
      <c r="L629" s="59"/>
      <c r="M629" s="236"/>
      <c r="N629" s="65"/>
      <c r="O629" s="65"/>
      <c r="P629" s="65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3:31" x14ac:dyDescent="0.25">
      <c r="C630" s="65"/>
      <c r="D630" s="65"/>
      <c r="E630" s="65"/>
      <c r="F630" s="65"/>
      <c r="G630" s="65"/>
      <c r="H630" s="59"/>
      <c r="I630" s="59"/>
      <c r="J630" s="88"/>
      <c r="K630" s="88"/>
      <c r="L630" s="59"/>
      <c r="M630" s="236"/>
      <c r="N630" s="65"/>
      <c r="O630" s="65"/>
      <c r="P630" s="65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3:31" x14ac:dyDescent="0.25">
      <c r="C631" s="65"/>
      <c r="D631" s="65"/>
      <c r="E631" s="65"/>
      <c r="F631" s="65"/>
      <c r="G631" s="65"/>
      <c r="H631" s="59"/>
      <c r="I631" s="59"/>
      <c r="J631" s="88"/>
      <c r="K631" s="88"/>
      <c r="L631" s="59"/>
      <c r="M631" s="236"/>
      <c r="N631" s="65"/>
      <c r="O631" s="65"/>
      <c r="P631" s="65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3:31" x14ac:dyDescent="0.25">
      <c r="C632" s="65"/>
      <c r="D632" s="65"/>
      <c r="E632" s="65"/>
      <c r="F632" s="65"/>
      <c r="G632" s="65"/>
      <c r="H632" s="59"/>
      <c r="I632" s="59"/>
      <c r="J632" s="88"/>
      <c r="K632" s="88"/>
      <c r="L632" s="59"/>
      <c r="M632" s="236"/>
      <c r="N632" s="65"/>
      <c r="O632" s="65"/>
      <c r="P632" s="65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3:31" x14ac:dyDescent="0.25">
      <c r="C633" s="65"/>
      <c r="D633" s="65"/>
      <c r="E633" s="65"/>
      <c r="F633" s="65"/>
      <c r="G633" s="65"/>
      <c r="H633" s="59"/>
      <c r="I633" s="59"/>
      <c r="J633" s="88"/>
      <c r="K633" s="88"/>
      <c r="L633" s="59"/>
      <c r="M633" s="236"/>
      <c r="N633" s="65"/>
      <c r="O633" s="65"/>
      <c r="P633" s="65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3:31" x14ac:dyDescent="0.25">
      <c r="C634" s="65"/>
      <c r="D634" s="65"/>
      <c r="E634" s="65"/>
      <c r="F634" s="65"/>
      <c r="G634" s="65"/>
      <c r="H634" s="59"/>
      <c r="I634" s="59"/>
      <c r="J634" s="88"/>
      <c r="K634" s="88"/>
      <c r="L634" s="59"/>
      <c r="M634" s="236"/>
      <c r="N634" s="65"/>
      <c r="O634" s="65"/>
      <c r="P634" s="65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3:31" x14ac:dyDescent="0.25">
      <c r="C635" s="65"/>
      <c r="D635" s="65"/>
      <c r="E635" s="65"/>
      <c r="F635" s="65"/>
      <c r="G635" s="65"/>
      <c r="H635" s="59"/>
      <c r="I635" s="59"/>
      <c r="J635" s="88"/>
      <c r="K635" s="88"/>
      <c r="L635" s="59"/>
      <c r="M635" s="236"/>
      <c r="N635" s="65"/>
      <c r="O635" s="65"/>
      <c r="P635" s="65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3:31" x14ac:dyDescent="0.25">
      <c r="C636" s="65"/>
      <c r="D636" s="65"/>
      <c r="E636" s="65"/>
      <c r="F636" s="65"/>
      <c r="G636" s="65"/>
      <c r="H636" s="59"/>
      <c r="I636" s="59"/>
      <c r="J636" s="88"/>
      <c r="K636" s="88"/>
      <c r="L636" s="59"/>
      <c r="M636" s="236"/>
      <c r="N636" s="65"/>
      <c r="O636" s="65"/>
      <c r="P636" s="65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3:31" x14ac:dyDescent="0.25">
      <c r="C637" s="65"/>
      <c r="D637" s="65"/>
      <c r="E637" s="65"/>
      <c r="F637" s="65"/>
      <c r="G637" s="65"/>
      <c r="H637" s="59"/>
      <c r="I637" s="59"/>
      <c r="J637" s="88"/>
      <c r="K637" s="88"/>
      <c r="L637" s="59"/>
      <c r="M637" s="236"/>
      <c r="N637" s="65"/>
      <c r="O637" s="65"/>
      <c r="P637" s="65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3:31" x14ac:dyDescent="0.25">
      <c r="C638" s="65"/>
      <c r="D638" s="65"/>
      <c r="E638" s="65"/>
      <c r="F638" s="65"/>
      <c r="G638" s="65"/>
      <c r="H638" s="59"/>
      <c r="I638" s="59"/>
      <c r="J638" s="88"/>
      <c r="K638" s="88"/>
      <c r="L638" s="59"/>
      <c r="M638" s="236"/>
      <c r="N638" s="65"/>
      <c r="O638" s="65"/>
      <c r="P638" s="65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3:31" x14ac:dyDescent="0.25">
      <c r="C639" s="65"/>
      <c r="D639" s="65"/>
      <c r="E639" s="65"/>
      <c r="F639" s="65"/>
      <c r="G639" s="65"/>
      <c r="H639" s="59"/>
      <c r="I639" s="59"/>
      <c r="J639" s="88"/>
      <c r="K639" s="88"/>
      <c r="L639" s="59"/>
      <c r="M639" s="236"/>
      <c r="N639" s="65"/>
      <c r="O639" s="65"/>
      <c r="P639" s="65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3:31" x14ac:dyDescent="0.25">
      <c r="C640" s="65"/>
      <c r="D640" s="65"/>
      <c r="E640" s="65"/>
      <c r="F640" s="65"/>
      <c r="G640" s="65"/>
      <c r="H640" s="59"/>
      <c r="I640" s="59"/>
      <c r="J640" s="88"/>
      <c r="K640" s="88"/>
      <c r="L640" s="59"/>
      <c r="M640" s="236"/>
      <c r="N640" s="65"/>
      <c r="O640" s="65"/>
      <c r="P640" s="65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3:31" x14ac:dyDescent="0.25">
      <c r="C641" s="65"/>
      <c r="D641" s="65"/>
      <c r="E641" s="65"/>
      <c r="F641" s="65"/>
      <c r="G641" s="65"/>
      <c r="H641" s="59"/>
      <c r="I641" s="59"/>
      <c r="J641" s="88"/>
      <c r="K641" s="88"/>
      <c r="L641" s="59"/>
      <c r="M641" s="236"/>
      <c r="N641" s="65"/>
      <c r="O641" s="65"/>
      <c r="P641" s="65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3:31" x14ac:dyDescent="0.25">
      <c r="C642" s="65"/>
      <c r="D642" s="65"/>
      <c r="E642" s="65"/>
      <c r="F642" s="65"/>
      <c r="G642" s="65"/>
      <c r="H642" s="59"/>
      <c r="I642" s="59"/>
      <c r="J642" s="88"/>
      <c r="K642" s="88"/>
      <c r="L642" s="59"/>
      <c r="M642" s="236"/>
      <c r="N642" s="65"/>
      <c r="O642" s="65"/>
      <c r="P642" s="65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3:31" x14ac:dyDescent="0.25">
      <c r="C643" s="65"/>
      <c r="D643" s="65"/>
      <c r="E643" s="65"/>
      <c r="F643" s="65"/>
      <c r="G643" s="65"/>
      <c r="H643" s="59"/>
      <c r="I643" s="59"/>
      <c r="J643" s="88"/>
      <c r="K643" s="88"/>
      <c r="L643" s="59"/>
      <c r="M643" s="236"/>
      <c r="N643" s="65"/>
      <c r="O643" s="65"/>
      <c r="P643" s="65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3:31" x14ac:dyDescent="0.25">
      <c r="C644" s="65"/>
      <c r="D644" s="65"/>
      <c r="E644" s="65"/>
      <c r="F644" s="65"/>
      <c r="G644" s="65"/>
      <c r="H644" s="59"/>
      <c r="I644" s="59"/>
      <c r="J644" s="88"/>
      <c r="K644" s="88"/>
      <c r="L644" s="59"/>
      <c r="M644" s="236"/>
      <c r="N644" s="65"/>
      <c r="O644" s="65"/>
      <c r="P644" s="65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3:31" x14ac:dyDescent="0.25">
      <c r="C645" s="65"/>
      <c r="D645" s="65"/>
      <c r="E645" s="65"/>
      <c r="F645" s="65"/>
      <c r="G645" s="65"/>
      <c r="H645" s="59"/>
      <c r="I645" s="59"/>
      <c r="J645" s="88"/>
      <c r="K645" s="88"/>
      <c r="L645" s="59"/>
      <c r="M645" s="236"/>
      <c r="N645" s="65"/>
      <c r="O645" s="65"/>
      <c r="P645" s="65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3:31" x14ac:dyDescent="0.25">
      <c r="C646" s="65"/>
      <c r="D646" s="65"/>
      <c r="E646" s="65"/>
      <c r="F646" s="65"/>
      <c r="G646" s="65"/>
      <c r="H646" s="59"/>
      <c r="I646" s="59"/>
      <c r="J646" s="88"/>
      <c r="K646" s="88"/>
      <c r="L646" s="59"/>
      <c r="M646" s="236"/>
      <c r="N646" s="65"/>
      <c r="O646" s="65"/>
      <c r="P646" s="65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3:31" x14ac:dyDescent="0.25">
      <c r="C647" s="65"/>
      <c r="D647" s="65"/>
      <c r="E647" s="65"/>
      <c r="F647" s="65"/>
      <c r="G647" s="65"/>
      <c r="H647" s="59"/>
      <c r="I647" s="59"/>
      <c r="J647" s="88"/>
      <c r="K647" s="88"/>
      <c r="L647" s="59"/>
      <c r="M647" s="236"/>
      <c r="N647" s="65"/>
      <c r="O647" s="65"/>
      <c r="P647" s="65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3:31" x14ac:dyDescent="0.25">
      <c r="C648" s="65"/>
      <c r="D648" s="65"/>
      <c r="E648" s="65"/>
      <c r="F648" s="65"/>
      <c r="G648" s="65"/>
      <c r="H648" s="59"/>
      <c r="I648" s="59"/>
      <c r="J648" s="88"/>
      <c r="K648" s="88"/>
      <c r="L648" s="59"/>
      <c r="M648" s="236"/>
      <c r="N648" s="65"/>
      <c r="O648" s="65"/>
      <c r="P648" s="65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3:31" x14ac:dyDescent="0.25">
      <c r="C649" s="65"/>
      <c r="D649" s="65"/>
      <c r="E649" s="65"/>
      <c r="F649" s="65"/>
      <c r="G649" s="65"/>
      <c r="H649" s="59"/>
      <c r="I649" s="59"/>
      <c r="J649" s="88"/>
      <c r="K649" s="88"/>
      <c r="L649" s="59"/>
      <c r="M649" s="236"/>
      <c r="N649" s="65"/>
      <c r="O649" s="65"/>
      <c r="P649" s="65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3:31" x14ac:dyDescent="0.25">
      <c r="C650" s="65"/>
      <c r="D650" s="65"/>
      <c r="E650" s="65"/>
      <c r="F650" s="65"/>
      <c r="G650" s="65"/>
      <c r="H650" s="59"/>
      <c r="I650" s="59"/>
      <c r="J650" s="88"/>
      <c r="K650" s="88"/>
      <c r="L650" s="59"/>
      <c r="M650" s="236"/>
      <c r="N650" s="65"/>
      <c r="O650" s="65"/>
      <c r="P650" s="65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3:31" x14ac:dyDescent="0.25">
      <c r="C651" s="65"/>
      <c r="D651" s="65"/>
      <c r="E651" s="65"/>
      <c r="F651" s="65"/>
      <c r="G651" s="65"/>
      <c r="H651" s="59"/>
      <c r="I651" s="59"/>
      <c r="J651" s="88"/>
      <c r="K651" s="88"/>
      <c r="L651" s="59"/>
      <c r="M651" s="236"/>
      <c r="N651" s="65"/>
      <c r="O651" s="65"/>
      <c r="P651" s="65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3:31" x14ac:dyDescent="0.25">
      <c r="C652" s="65"/>
      <c r="D652" s="65"/>
      <c r="E652" s="65"/>
      <c r="F652" s="65"/>
      <c r="G652" s="65"/>
      <c r="H652" s="59"/>
      <c r="I652" s="59"/>
      <c r="J652" s="88"/>
      <c r="K652" s="88"/>
      <c r="L652" s="59"/>
      <c r="M652" s="236"/>
      <c r="N652" s="65"/>
      <c r="O652" s="65"/>
      <c r="P652" s="65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3:31" x14ac:dyDescent="0.25">
      <c r="C653" s="65"/>
      <c r="D653" s="65"/>
      <c r="E653" s="65"/>
      <c r="F653" s="65"/>
      <c r="G653" s="65"/>
      <c r="H653" s="59"/>
      <c r="I653" s="59"/>
      <c r="J653" s="88"/>
      <c r="K653" s="88"/>
      <c r="L653" s="59"/>
      <c r="M653" s="236"/>
      <c r="N653" s="65"/>
      <c r="O653" s="65"/>
      <c r="P653" s="65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3:31" x14ac:dyDescent="0.25">
      <c r="C654" s="65"/>
      <c r="D654" s="65"/>
      <c r="E654" s="65"/>
      <c r="F654" s="65"/>
      <c r="G654" s="65"/>
      <c r="H654" s="59"/>
      <c r="I654" s="59"/>
      <c r="J654" s="88"/>
      <c r="K654" s="88"/>
      <c r="L654" s="59"/>
      <c r="M654" s="236"/>
      <c r="N654" s="65"/>
      <c r="O654" s="65"/>
      <c r="P654" s="65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3:31" x14ac:dyDescent="0.25">
      <c r="C655" s="65"/>
      <c r="D655" s="65"/>
      <c r="E655" s="65"/>
      <c r="F655" s="65"/>
      <c r="G655" s="65"/>
      <c r="H655" s="59"/>
      <c r="I655" s="59"/>
      <c r="J655" s="88"/>
      <c r="K655" s="88"/>
      <c r="L655" s="59"/>
      <c r="M655" s="236"/>
      <c r="N655" s="65"/>
      <c r="O655" s="65"/>
      <c r="P655" s="65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3:31" x14ac:dyDescent="0.25">
      <c r="C656" s="65"/>
      <c r="D656" s="65"/>
      <c r="E656" s="65"/>
      <c r="F656" s="65"/>
      <c r="G656" s="65"/>
      <c r="H656" s="59"/>
      <c r="I656" s="59"/>
      <c r="J656" s="88"/>
      <c r="K656" s="88"/>
      <c r="L656" s="59"/>
      <c r="M656" s="236"/>
      <c r="N656" s="65"/>
      <c r="O656" s="65"/>
      <c r="P656" s="65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3:31" x14ac:dyDescent="0.25">
      <c r="C657" s="65"/>
      <c r="D657" s="65"/>
      <c r="E657" s="65"/>
      <c r="F657" s="65"/>
      <c r="G657" s="65"/>
      <c r="H657" s="59"/>
      <c r="I657" s="59"/>
      <c r="J657" s="88"/>
      <c r="K657" s="88"/>
      <c r="L657" s="59"/>
      <c r="M657" s="236"/>
      <c r="N657" s="65"/>
      <c r="O657" s="65"/>
      <c r="P657" s="65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3:31" x14ac:dyDescent="0.25">
      <c r="C658" s="65"/>
      <c r="D658" s="65"/>
      <c r="E658" s="65"/>
      <c r="F658" s="65"/>
      <c r="G658" s="65"/>
      <c r="H658" s="59"/>
      <c r="I658" s="59"/>
      <c r="J658" s="88"/>
      <c r="K658" s="88"/>
      <c r="L658" s="59"/>
      <c r="M658" s="236"/>
      <c r="N658" s="65"/>
      <c r="O658" s="65"/>
      <c r="P658" s="65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3:31" x14ac:dyDescent="0.25">
      <c r="C659" s="65"/>
      <c r="D659" s="65"/>
      <c r="E659" s="65"/>
      <c r="F659" s="65"/>
      <c r="G659" s="65"/>
      <c r="H659" s="59"/>
      <c r="I659" s="59"/>
      <c r="J659" s="88"/>
      <c r="K659" s="88"/>
      <c r="L659" s="59"/>
      <c r="M659" s="236"/>
      <c r="N659" s="65"/>
      <c r="O659" s="65"/>
      <c r="P659" s="65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3:31" x14ac:dyDescent="0.25">
      <c r="C660" s="65"/>
      <c r="D660" s="65"/>
      <c r="E660" s="65"/>
      <c r="F660" s="65"/>
      <c r="G660" s="65"/>
      <c r="H660" s="59"/>
      <c r="I660" s="59"/>
      <c r="J660" s="88"/>
      <c r="K660" s="88"/>
      <c r="L660" s="59"/>
      <c r="M660" s="236"/>
      <c r="N660" s="65"/>
      <c r="O660" s="65"/>
      <c r="P660" s="65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3:31" x14ac:dyDescent="0.25">
      <c r="C661" s="65"/>
      <c r="D661" s="65"/>
      <c r="E661" s="65"/>
      <c r="F661" s="65"/>
      <c r="G661" s="65"/>
      <c r="H661" s="59"/>
      <c r="I661" s="59"/>
      <c r="J661" s="88"/>
      <c r="K661" s="88"/>
      <c r="L661" s="59"/>
      <c r="M661" s="236"/>
      <c r="N661" s="65"/>
      <c r="O661" s="65"/>
      <c r="P661" s="65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3:31" x14ac:dyDescent="0.25">
      <c r="C662" s="65"/>
      <c r="D662" s="65"/>
      <c r="E662" s="65"/>
      <c r="F662" s="65"/>
      <c r="G662" s="65"/>
      <c r="H662" s="59"/>
      <c r="I662" s="59"/>
      <c r="J662" s="88"/>
      <c r="K662" s="88"/>
      <c r="L662" s="59"/>
      <c r="M662" s="236"/>
      <c r="N662" s="65"/>
      <c r="O662" s="65"/>
      <c r="P662" s="65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3:31" x14ac:dyDescent="0.25">
      <c r="C663" s="65"/>
      <c r="D663" s="65"/>
      <c r="E663" s="65"/>
      <c r="F663" s="65"/>
      <c r="G663" s="65"/>
      <c r="H663" s="59"/>
      <c r="I663" s="59"/>
      <c r="J663" s="88"/>
      <c r="K663" s="88"/>
      <c r="L663" s="59"/>
      <c r="M663" s="236"/>
      <c r="N663" s="65"/>
      <c r="O663" s="65"/>
      <c r="P663" s="65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3:31" x14ac:dyDescent="0.25">
      <c r="C664" s="65"/>
      <c r="D664" s="65"/>
      <c r="E664" s="65"/>
      <c r="F664" s="65"/>
      <c r="G664" s="65"/>
      <c r="H664" s="59"/>
      <c r="I664" s="59"/>
      <c r="J664" s="88"/>
      <c r="K664" s="88"/>
      <c r="L664" s="59"/>
      <c r="M664" s="236"/>
      <c r="N664" s="65"/>
      <c r="O664" s="65"/>
      <c r="P664" s="65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3:31" x14ac:dyDescent="0.25">
      <c r="C665" s="65"/>
      <c r="D665" s="65"/>
      <c r="E665" s="65"/>
      <c r="F665" s="65"/>
      <c r="G665" s="65"/>
      <c r="H665" s="59"/>
      <c r="I665" s="59"/>
      <c r="J665" s="88"/>
      <c r="K665" s="88"/>
      <c r="L665" s="59"/>
      <c r="M665" s="236"/>
      <c r="N665" s="65"/>
      <c r="O665" s="65"/>
      <c r="P665" s="65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3:31" x14ac:dyDescent="0.25">
      <c r="C666" s="65"/>
      <c r="D666" s="65"/>
      <c r="E666" s="65"/>
      <c r="F666" s="65"/>
      <c r="G666" s="65"/>
      <c r="H666" s="59"/>
      <c r="I666" s="59"/>
      <c r="J666" s="88"/>
      <c r="K666" s="88"/>
      <c r="L666" s="59"/>
      <c r="M666" s="236"/>
      <c r="N666" s="65"/>
      <c r="O666" s="65"/>
      <c r="P666" s="65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3:31" x14ac:dyDescent="0.25">
      <c r="C667" s="65"/>
      <c r="D667" s="65"/>
      <c r="E667" s="65"/>
      <c r="F667" s="65"/>
      <c r="G667" s="65"/>
      <c r="H667" s="59"/>
      <c r="I667" s="59"/>
      <c r="J667" s="88"/>
      <c r="K667" s="88"/>
      <c r="L667" s="59"/>
      <c r="M667" s="236"/>
      <c r="N667" s="65"/>
      <c r="O667" s="65"/>
      <c r="P667" s="65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3:31" x14ac:dyDescent="0.25">
      <c r="C668" s="65"/>
      <c r="D668" s="65"/>
      <c r="E668" s="65"/>
      <c r="F668" s="65"/>
      <c r="G668" s="65"/>
      <c r="H668" s="59"/>
      <c r="I668" s="59"/>
      <c r="J668" s="88"/>
      <c r="K668" s="88"/>
      <c r="L668" s="59"/>
      <c r="M668" s="236"/>
      <c r="N668" s="65"/>
      <c r="O668" s="65"/>
      <c r="P668" s="65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3:31" x14ac:dyDescent="0.25">
      <c r="C669" s="65"/>
      <c r="D669" s="65"/>
      <c r="E669" s="65"/>
      <c r="F669" s="65"/>
      <c r="G669" s="65"/>
      <c r="H669" s="59"/>
      <c r="I669" s="59"/>
      <c r="J669" s="88"/>
      <c r="K669" s="88"/>
      <c r="L669" s="59"/>
      <c r="M669" s="236"/>
      <c r="N669" s="65"/>
      <c r="O669" s="65"/>
      <c r="P669" s="65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3:31" x14ac:dyDescent="0.25">
      <c r="C670" s="65"/>
      <c r="D670" s="65"/>
      <c r="E670" s="65"/>
      <c r="F670" s="65"/>
      <c r="G670" s="65"/>
      <c r="H670" s="59"/>
      <c r="I670" s="59"/>
      <c r="J670" s="88"/>
      <c r="K670" s="88"/>
      <c r="L670" s="59"/>
      <c r="M670" s="236"/>
      <c r="N670" s="65"/>
      <c r="O670" s="65"/>
      <c r="P670" s="65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3:31" x14ac:dyDescent="0.25">
      <c r="C671" s="65"/>
      <c r="D671" s="65"/>
      <c r="E671" s="65"/>
      <c r="F671" s="65"/>
      <c r="G671" s="65"/>
      <c r="H671" s="59"/>
      <c r="I671" s="59"/>
      <c r="J671" s="88"/>
      <c r="K671" s="88"/>
      <c r="L671" s="59"/>
      <c r="M671" s="236"/>
      <c r="N671" s="65"/>
      <c r="O671" s="65"/>
      <c r="P671" s="65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3:31" x14ac:dyDescent="0.25">
      <c r="C672" s="65"/>
      <c r="D672" s="65"/>
      <c r="E672" s="65"/>
      <c r="F672" s="65"/>
      <c r="G672" s="65"/>
      <c r="H672" s="59"/>
      <c r="I672" s="59"/>
      <c r="J672" s="88"/>
      <c r="K672" s="88"/>
      <c r="L672" s="59"/>
      <c r="M672" s="236"/>
      <c r="N672" s="65"/>
      <c r="O672" s="65"/>
      <c r="P672" s="65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3:31" x14ac:dyDescent="0.25">
      <c r="C673" s="65"/>
      <c r="D673" s="65"/>
      <c r="E673" s="65"/>
      <c r="F673" s="65"/>
      <c r="G673" s="65"/>
      <c r="H673" s="59"/>
      <c r="I673" s="59"/>
      <c r="J673" s="88"/>
      <c r="K673" s="88"/>
      <c r="L673" s="59"/>
      <c r="M673" s="236"/>
      <c r="N673" s="65"/>
      <c r="O673" s="65"/>
      <c r="P673" s="65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3:31" x14ac:dyDescent="0.25">
      <c r="C674" s="65"/>
      <c r="D674" s="65"/>
      <c r="E674" s="65"/>
      <c r="F674" s="65"/>
      <c r="G674" s="65"/>
      <c r="H674" s="59"/>
      <c r="I674" s="59"/>
      <c r="J674" s="88"/>
      <c r="K674" s="88"/>
      <c r="L674" s="59"/>
      <c r="M674" s="236"/>
      <c r="N674" s="65"/>
      <c r="O674" s="65"/>
      <c r="P674" s="65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3:31" x14ac:dyDescent="0.25">
      <c r="C675" s="65"/>
      <c r="D675" s="65"/>
      <c r="E675" s="65"/>
      <c r="F675" s="65"/>
      <c r="G675" s="65"/>
      <c r="H675" s="59"/>
      <c r="I675" s="59"/>
      <c r="J675" s="88"/>
      <c r="K675" s="88"/>
      <c r="L675" s="59"/>
      <c r="M675" s="236"/>
      <c r="N675" s="65"/>
      <c r="O675" s="65"/>
      <c r="P675" s="65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3:31" x14ac:dyDescent="0.25">
      <c r="C676" s="65"/>
      <c r="D676" s="65"/>
      <c r="E676" s="65"/>
      <c r="F676" s="65"/>
      <c r="G676" s="65"/>
      <c r="H676" s="59"/>
      <c r="I676" s="59"/>
      <c r="J676" s="88"/>
      <c r="K676" s="88"/>
      <c r="L676" s="59"/>
      <c r="M676" s="236"/>
      <c r="N676" s="65"/>
      <c r="O676" s="65"/>
      <c r="P676" s="65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3:31" x14ac:dyDescent="0.25">
      <c r="C677" s="65"/>
      <c r="D677" s="65"/>
      <c r="E677" s="65"/>
      <c r="F677" s="65"/>
      <c r="G677" s="65"/>
      <c r="H677" s="59"/>
      <c r="I677" s="59"/>
      <c r="J677" s="88"/>
      <c r="K677" s="88"/>
      <c r="L677" s="59"/>
      <c r="M677" s="236"/>
      <c r="N677" s="65"/>
      <c r="O677" s="65"/>
      <c r="P677" s="65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3:31" x14ac:dyDescent="0.25">
      <c r="C678" s="65"/>
      <c r="D678" s="65"/>
      <c r="E678" s="65"/>
      <c r="F678" s="65"/>
      <c r="G678" s="65"/>
      <c r="H678" s="59"/>
      <c r="I678" s="59"/>
      <c r="J678" s="88"/>
      <c r="K678" s="88"/>
      <c r="L678" s="59"/>
      <c r="M678" s="236"/>
      <c r="N678" s="65"/>
      <c r="O678" s="65"/>
      <c r="P678" s="65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3:31" x14ac:dyDescent="0.25">
      <c r="C679" s="65"/>
      <c r="D679" s="65"/>
      <c r="E679" s="65"/>
      <c r="F679" s="65"/>
      <c r="G679" s="65"/>
      <c r="H679" s="59"/>
      <c r="I679" s="59"/>
      <c r="J679" s="88"/>
      <c r="K679" s="88"/>
      <c r="L679" s="59"/>
      <c r="M679" s="236"/>
      <c r="N679" s="65"/>
      <c r="O679" s="65"/>
      <c r="P679" s="65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3:31" x14ac:dyDescent="0.25">
      <c r="C680" s="65"/>
      <c r="D680" s="65"/>
      <c r="E680" s="65"/>
      <c r="F680" s="65"/>
      <c r="G680" s="65"/>
      <c r="H680" s="59"/>
      <c r="I680" s="59"/>
      <c r="J680" s="88"/>
      <c r="K680" s="88"/>
      <c r="L680" s="59"/>
      <c r="M680" s="236"/>
      <c r="N680" s="65"/>
      <c r="O680" s="65"/>
      <c r="P680" s="65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3:31" x14ac:dyDescent="0.25">
      <c r="C681" s="65"/>
      <c r="D681" s="65"/>
      <c r="E681" s="65"/>
      <c r="F681" s="65"/>
      <c r="G681" s="65"/>
      <c r="H681" s="59"/>
      <c r="I681" s="59"/>
      <c r="J681" s="88"/>
      <c r="K681" s="88"/>
      <c r="L681" s="59"/>
      <c r="M681" s="236"/>
      <c r="N681" s="65"/>
      <c r="O681" s="65"/>
      <c r="P681" s="65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3:31" x14ac:dyDescent="0.25">
      <c r="C682" s="65"/>
      <c r="D682" s="65"/>
      <c r="E682" s="65"/>
      <c r="F682" s="65"/>
      <c r="G682" s="65"/>
      <c r="H682" s="59"/>
      <c r="I682" s="59"/>
      <c r="J682" s="88"/>
      <c r="K682" s="88"/>
      <c r="L682" s="59"/>
      <c r="M682" s="236"/>
      <c r="N682" s="65"/>
      <c r="O682" s="65"/>
      <c r="P682" s="65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3:31" x14ac:dyDescent="0.25">
      <c r="C683" s="65"/>
      <c r="D683" s="65"/>
      <c r="E683" s="65"/>
      <c r="F683" s="65"/>
      <c r="G683" s="65"/>
      <c r="H683" s="59"/>
      <c r="I683" s="59"/>
      <c r="J683" s="88"/>
      <c r="K683" s="88"/>
      <c r="L683" s="59"/>
      <c r="M683" s="236"/>
      <c r="N683" s="65"/>
      <c r="O683" s="65"/>
      <c r="P683" s="65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3:31" x14ac:dyDescent="0.25">
      <c r="C684" s="65"/>
      <c r="D684" s="65"/>
      <c r="E684" s="65"/>
      <c r="F684" s="65"/>
      <c r="G684" s="65"/>
      <c r="H684" s="59"/>
      <c r="I684" s="59"/>
      <c r="J684" s="88"/>
      <c r="K684" s="88"/>
      <c r="L684" s="59"/>
      <c r="M684" s="236"/>
      <c r="N684" s="65"/>
      <c r="O684" s="65"/>
      <c r="P684" s="65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3:31" x14ac:dyDescent="0.25">
      <c r="C685" s="65"/>
      <c r="D685" s="65"/>
      <c r="E685" s="65"/>
      <c r="F685" s="65"/>
      <c r="G685" s="65"/>
      <c r="H685" s="59"/>
      <c r="I685" s="59"/>
      <c r="J685" s="88"/>
      <c r="K685" s="88"/>
      <c r="L685" s="59"/>
      <c r="M685" s="236"/>
      <c r="N685" s="65"/>
      <c r="O685" s="65"/>
      <c r="P685" s="65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3:31" x14ac:dyDescent="0.25">
      <c r="C686" s="65"/>
      <c r="D686" s="65"/>
      <c r="E686" s="65"/>
      <c r="F686" s="65"/>
      <c r="G686" s="65"/>
      <c r="H686" s="59"/>
      <c r="I686" s="59"/>
      <c r="J686" s="88"/>
      <c r="K686" s="88"/>
      <c r="L686" s="59"/>
      <c r="M686" s="236"/>
      <c r="N686" s="65"/>
      <c r="O686" s="65"/>
      <c r="P686" s="65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3:31" x14ac:dyDescent="0.25">
      <c r="C687" s="65"/>
      <c r="D687" s="65"/>
      <c r="E687" s="65"/>
      <c r="F687" s="65"/>
      <c r="G687" s="65"/>
      <c r="H687" s="59"/>
      <c r="I687" s="59"/>
      <c r="J687" s="88"/>
      <c r="K687" s="88"/>
      <c r="L687" s="59"/>
      <c r="M687" s="236"/>
      <c r="N687" s="65"/>
      <c r="O687" s="65"/>
      <c r="P687" s="65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3:31" x14ac:dyDescent="0.25">
      <c r="C688" s="65"/>
      <c r="D688" s="65"/>
      <c r="E688" s="65"/>
      <c r="F688" s="65"/>
      <c r="G688" s="65"/>
      <c r="H688" s="59"/>
      <c r="I688" s="59"/>
      <c r="J688" s="88"/>
      <c r="K688" s="88"/>
      <c r="L688" s="59"/>
      <c r="M688" s="236"/>
      <c r="N688" s="65"/>
      <c r="O688" s="65"/>
      <c r="P688" s="65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3:31" x14ac:dyDescent="0.25">
      <c r="C689" s="65"/>
      <c r="D689" s="65"/>
      <c r="E689" s="65"/>
      <c r="F689" s="65"/>
      <c r="G689" s="65"/>
      <c r="H689" s="59"/>
      <c r="I689" s="59"/>
      <c r="J689" s="88"/>
      <c r="K689" s="88"/>
      <c r="L689" s="59"/>
      <c r="M689" s="236"/>
      <c r="N689" s="65"/>
      <c r="O689" s="65"/>
      <c r="P689" s="65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3:31" x14ac:dyDescent="0.25">
      <c r="C690" s="65"/>
      <c r="D690" s="65"/>
      <c r="E690" s="65"/>
      <c r="F690" s="65"/>
      <c r="G690" s="65"/>
      <c r="H690" s="59"/>
      <c r="I690" s="59"/>
      <c r="J690" s="88"/>
      <c r="K690" s="88"/>
      <c r="L690" s="59"/>
      <c r="M690" s="236"/>
      <c r="N690" s="65"/>
      <c r="O690" s="65"/>
      <c r="P690" s="65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3:31" x14ac:dyDescent="0.25">
      <c r="C691" s="65"/>
      <c r="D691" s="65"/>
      <c r="E691" s="65"/>
      <c r="F691" s="65"/>
      <c r="G691" s="65"/>
      <c r="H691" s="59"/>
      <c r="I691" s="59"/>
      <c r="J691" s="88"/>
      <c r="K691" s="88"/>
      <c r="L691" s="59"/>
      <c r="M691" s="236"/>
      <c r="N691" s="65"/>
      <c r="O691" s="65"/>
      <c r="P691" s="65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3:31" x14ac:dyDescent="0.25">
      <c r="C692" s="65"/>
      <c r="D692" s="65"/>
      <c r="E692" s="65"/>
      <c r="F692" s="65"/>
      <c r="G692" s="65"/>
      <c r="H692" s="59"/>
      <c r="I692" s="59"/>
      <c r="J692" s="88"/>
      <c r="K692" s="88"/>
      <c r="L692" s="59"/>
      <c r="M692" s="236"/>
      <c r="N692" s="65"/>
      <c r="O692" s="65"/>
      <c r="P692" s="65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3:31" x14ac:dyDescent="0.25">
      <c r="C693" s="65"/>
      <c r="D693" s="65"/>
      <c r="E693" s="65"/>
      <c r="F693" s="65"/>
      <c r="G693" s="65"/>
      <c r="H693" s="59"/>
      <c r="I693" s="59"/>
      <c r="J693" s="88"/>
      <c r="K693" s="88"/>
      <c r="L693" s="59"/>
      <c r="M693" s="236"/>
      <c r="N693" s="65"/>
      <c r="O693" s="65"/>
      <c r="P693" s="65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3:31" x14ac:dyDescent="0.25">
      <c r="C694" s="65"/>
      <c r="D694" s="65"/>
      <c r="E694" s="65"/>
      <c r="F694" s="65"/>
      <c r="G694" s="65"/>
      <c r="H694" s="59"/>
      <c r="I694" s="59"/>
      <c r="J694" s="88"/>
      <c r="K694" s="88"/>
      <c r="L694" s="59"/>
      <c r="M694" s="236"/>
      <c r="N694" s="65"/>
      <c r="O694" s="65"/>
      <c r="P694" s="65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3:31" x14ac:dyDescent="0.25">
      <c r="C695" s="65"/>
      <c r="D695" s="65"/>
      <c r="E695" s="65"/>
      <c r="F695" s="65"/>
      <c r="G695" s="65"/>
      <c r="H695" s="59"/>
      <c r="I695" s="59"/>
      <c r="J695" s="88"/>
      <c r="K695" s="88"/>
      <c r="L695" s="59"/>
      <c r="M695" s="236"/>
      <c r="N695" s="65"/>
      <c r="O695" s="65"/>
      <c r="P695" s="65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3:31" x14ac:dyDescent="0.25">
      <c r="C696" s="65"/>
      <c r="D696" s="65"/>
      <c r="E696" s="65"/>
      <c r="F696" s="65"/>
      <c r="G696" s="65"/>
      <c r="H696" s="59"/>
      <c r="I696" s="59"/>
      <c r="J696" s="88"/>
      <c r="K696" s="88"/>
      <c r="L696" s="59"/>
      <c r="M696" s="236"/>
      <c r="N696" s="65"/>
      <c r="O696" s="65"/>
      <c r="P696" s="65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3:31" x14ac:dyDescent="0.25">
      <c r="C697" s="65"/>
      <c r="D697" s="65"/>
      <c r="E697" s="65"/>
      <c r="F697" s="65"/>
      <c r="G697" s="65"/>
      <c r="H697" s="59"/>
      <c r="I697" s="59"/>
      <c r="J697" s="88"/>
      <c r="K697" s="88"/>
      <c r="L697" s="59"/>
      <c r="M697" s="236"/>
      <c r="N697" s="65"/>
      <c r="O697" s="65"/>
      <c r="P697" s="65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3:31" x14ac:dyDescent="0.25">
      <c r="C698" s="65"/>
      <c r="D698" s="65"/>
      <c r="E698" s="65"/>
      <c r="F698" s="65"/>
      <c r="G698" s="65"/>
      <c r="H698" s="59"/>
      <c r="I698" s="59"/>
      <c r="J698" s="88"/>
      <c r="K698" s="88"/>
      <c r="L698" s="59"/>
      <c r="M698" s="236"/>
      <c r="N698" s="65"/>
      <c r="O698" s="65"/>
      <c r="P698" s="65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3:31" x14ac:dyDescent="0.25">
      <c r="C699" s="65"/>
      <c r="D699" s="65"/>
      <c r="E699" s="65"/>
      <c r="F699" s="65"/>
      <c r="G699" s="65"/>
      <c r="H699" s="59"/>
      <c r="I699" s="59"/>
      <c r="J699" s="88"/>
      <c r="K699" s="88"/>
      <c r="L699" s="59"/>
      <c r="M699" s="236"/>
      <c r="N699" s="65"/>
      <c r="O699" s="65"/>
      <c r="P699" s="65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3:31" x14ac:dyDescent="0.25">
      <c r="C700" s="65"/>
      <c r="D700" s="65"/>
      <c r="E700" s="65"/>
      <c r="F700" s="65"/>
      <c r="G700" s="65"/>
      <c r="H700" s="59"/>
      <c r="I700" s="59"/>
      <c r="J700" s="88"/>
      <c r="K700" s="88"/>
      <c r="L700" s="59"/>
      <c r="M700" s="236"/>
      <c r="N700" s="65"/>
      <c r="O700" s="65"/>
      <c r="P700" s="65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3:31" x14ac:dyDescent="0.25">
      <c r="C701" s="65"/>
      <c r="D701" s="65"/>
      <c r="E701" s="65"/>
      <c r="F701" s="65"/>
      <c r="G701" s="65"/>
      <c r="H701" s="59"/>
      <c r="I701" s="59"/>
      <c r="J701" s="88"/>
      <c r="K701" s="88"/>
      <c r="L701" s="59"/>
      <c r="M701" s="236"/>
      <c r="N701" s="65"/>
      <c r="O701" s="65"/>
      <c r="P701" s="65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3:31" x14ac:dyDescent="0.25">
      <c r="C702" s="65"/>
      <c r="D702" s="65"/>
      <c r="E702" s="65"/>
      <c r="F702" s="65"/>
      <c r="G702" s="65"/>
      <c r="H702" s="59"/>
      <c r="I702" s="59"/>
      <c r="J702" s="88"/>
      <c r="K702" s="88"/>
      <c r="L702" s="59"/>
      <c r="M702" s="236"/>
      <c r="N702" s="65"/>
      <c r="O702" s="65"/>
      <c r="P702" s="65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3:31" x14ac:dyDescent="0.25">
      <c r="C703" s="65"/>
      <c r="D703" s="65"/>
      <c r="E703" s="65"/>
      <c r="F703" s="65"/>
      <c r="G703" s="65"/>
      <c r="H703" s="59"/>
      <c r="I703" s="59"/>
      <c r="J703" s="88"/>
      <c r="K703" s="88"/>
      <c r="L703" s="59"/>
      <c r="M703" s="236"/>
      <c r="N703" s="65"/>
      <c r="O703" s="65"/>
      <c r="P703" s="65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3:31" x14ac:dyDescent="0.25">
      <c r="C704" s="65"/>
      <c r="D704" s="65"/>
      <c r="E704" s="65"/>
      <c r="F704" s="65"/>
      <c r="G704" s="65"/>
      <c r="H704" s="59"/>
      <c r="I704" s="59"/>
      <c r="J704" s="88"/>
      <c r="K704" s="88"/>
      <c r="L704" s="59"/>
      <c r="M704" s="236"/>
      <c r="N704" s="65"/>
      <c r="O704" s="65"/>
      <c r="P704" s="65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3:31" x14ac:dyDescent="0.25">
      <c r="C705" s="65"/>
      <c r="D705" s="65"/>
      <c r="E705" s="65"/>
      <c r="F705" s="65"/>
      <c r="G705" s="65"/>
      <c r="H705" s="59"/>
      <c r="I705" s="59"/>
      <c r="J705" s="88"/>
      <c r="K705" s="88"/>
      <c r="L705" s="59"/>
      <c r="M705" s="236"/>
      <c r="N705" s="65"/>
      <c r="O705" s="65"/>
      <c r="P705" s="65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3:31" x14ac:dyDescent="0.25">
      <c r="C706" s="65"/>
      <c r="D706" s="65"/>
      <c r="E706" s="65"/>
      <c r="F706" s="65"/>
      <c r="G706" s="65"/>
      <c r="H706" s="59"/>
      <c r="I706" s="59"/>
      <c r="J706" s="88"/>
      <c r="K706" s="88"/>
      <c r="L706" s="59"/>
      <c r="M706" s="236"/>
      <c r="N706" s="65"/>
      <c r="O706" s="65"/>
      <c r="P706" s="65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3:31" x14ac:dyDescent="0.25">
      <c r="C707" s="65"/>
      <c r="D707" s="65"/>
      <c r="E707" s="65"/>
      <c r="F707" s="65"/>
      <c r="G707" s="65"/>
      <c r="H707" s="59"/>
      <c r="I707" s="59"/>
      <c r="J707" s="88"/>
      <c r="K707" s="88"/>
      <c r="L707" s="59"/>
      <c r="M707" s="236"/>
      <c r="N707" s="65"/>
      <c r="O707" s="65"/>
      <c r="P707" s="65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3:31" x14ac:dyDescent="0.25">
      <c r="C708" s="65"/>
      <c r="D708" s="65"/>
      <c r="E708" s="65"/>
      <c r="F708" s="65"/>
      <c r="G708" s="65"/>
      <c r="H708" s="59"/>
      <c r="I708" s="59"/>
      <c r="J708" s="88"/>
      <c r="K708" s="88"/>
      <c r="L708" s="59"/>
      <c r="M708" s="236"/>
      <c r="N708" s="65"/>
      <c r="O708" s="65"/>
      <c r="P708" s="65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3:31" x14ac:dyDescent="0.25">
      <c r="C709" s="65"/>
      <c r="D709" s="65"/>
      <c r="E709" s="65"/>
      <c r="F709" s="65"/>
      <c r="G709" s="65"/>
      <c r="H709" s="59"/>
      <c r="I709" s="59"/>
      <c r="J709" s="88"/>
      <c r="K709" s="88"/>
      <c r="L709" s="59"/>
      <c r="M709" s="236"/>
      <c r="N709" s="65"/>
      <c r="O709" s="65"/>
      <c r="P709" s="65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3:31" x14ac:dyDescent="0.25">
      <c r="C710" s="65"/>
      <c r="D710" s="65"/>
      <c r="E710" s="65"/>
      <c r="F710" s="65"/>
      <c r="G710" s="65"/>
      <c r="H710" s="59"/>
      <c r="I710" s="59"/>
      <c r="J710" s="88"/>
      <c r="K710" s="88"/>
      <c r="L710" s="59"/>
      <c r="M710" s="236"/>
      <c r="N710" s="65"/>
      <c r="O710" s="65"/>
      <c r="P710" s="65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3:31" x14ac:dyDescent="0.25">
      <c r="C711" s="65"/>
      <c r="D711" s="65"/>
      <c r="E711" s="65"/>
      <c r="F711" s="65"/>
      <c r="G711" s="65"/>
      <c r="H711" s="59"/>
      <c r="I711" s="59"/>
      <c r="J711" s="88"/>
      <c r="K711" s="88"/>
      <c r="L711" s="59"/>
      <c r="M711" s="236"/>
      <c r="N711" s="65"/>
      <c r="O711" s="65"/>
      <c r="P711" s="65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3:31" x14ac:dyDescent="0.25">
      <c r="C712" s="65"/>
      <c r="D712" s="65"/>
      <c r="E712" s="65"/>
      <c r="F712" s="65"/>
      <c r="G712" s="65"/>
      <c r="H712" s="59"/>
      <c r="I712" s="59"/>
      <c r="J712" s="88"/>
      <c r="K712" s="88"/>
      <c r="L712" s="59"/>
      <c r="M712" s="236"/>
      <c r="N712" s="65"/>
      <c r="O712" s="65"/>
      <c r="P712" s="65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3:31" x14ac:dyDescent="0.25">
      <c r="C713" s="65"/>
      <c r="D713" s="65"/>
      <c r="E713" s="65"/>
      <c r="F713" s="65"/>
      <c r="G713" s="65"/>
      <c r="H713" s="59"/>
      <c r="I713" s="59"/>
      <c r="J713" s="88"/>
      <c r="K713" s="88"/>
      <c r="L713" s="59"/>
      <c r="M713" s="236"/>
      <c r="N713" s="65"/>
      <c r="O713" s="65"/>
      <c r="P713" s="65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3:31" x14ac:dyDescent="0.25">
      <c r="C714" s="65"/>
      <c r="D714" s="65"/>
      <c r="E714" s="65"/>
      <c r="F714" s="65"/>
      <c r="G714" s="65"/>
      <c r="H714" s="59"/>
      <c r="I714" s="59"/>
      <c r="J714" s="88"/>
      <c r="K714" s="88"/>
      <c r="L714" s="59"/>
      <c r="M714" s="236"/>
      <c r="N714" s="65"/>
      <c r="O714" s="65"/>
      <c r="P714" s="65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3:31" x14ac:dyDescent="0.25">
      <c r="C715" s="65"/>
      <c r="D715" s="65"/>
      <c r="E715" s="65"/>
      <c r="F715" s="65"/>
      <c r="G715" s="65"/>
      <c r="H715" s="59"/>
      <c r="I715" s="59"/>
      <c r="J715" s="88"/>
      <c r="K715" s="88"/>
      <c r="L715" s="59"/>
      <c r="M715" s="236"/>
      <c r="N715" s="65"/>
      <c r="O715" s="65"/>
      <c r="P715" s="65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3:31" x14ac:dyDescent="0.25">
      <c r="C716" s="65"/>
      <c r="D716" s="65"/>
      <c r="E716" s="65"/>
      <c r="F716" s="65"/>
      <c r="G716" s="65"/>
      <c r="H716" s="59"/>
      <c r="I716" s="59"/>
      <c r="J716" s="88"/>
      <c r="K716" s="88"/>
      <c r="L716" s="59"/>
      <c r="M716" s="236"/>
      <c r="N716" s="65"/>
      <c r="O716" s="65"/>
      <c r="P716" s="65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3:31" x14ac:dyDescent="0.25">
      <c r="C717" s="65"/>
      <c r="D717" s="65"/>
      <c r="E717" s="65"/>
      <c r="F717" s="65"/>
      <c r="G717" s="65"/>
      <c r="H717" s="59"/>
      <c r="I717" s="59"/>
      <c r="J717" s="88"/>
      <c r="K717" s="88"/>
      <c r="L717" s="59"/>
      <c r="M717" s="236"/>
      <c r="N717" s="65"/>
      <c r="O717" s="65"/>
      <c r="P717" s="65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3:31" x14ac:dyDescent="0.25">
      <c r="C718" s="65"/>
      <c r="D718" s="65"/>
      <c r="E718" s="65"/>
      <c r="F718" s="65"/>
      <c r="G718" s="65"/>
      <c r="H718" s="59"/>
      <c r="I718" s="59"/>
      <c r="J718" s="88"/>
      <c r="K718" s="88"/>
      <c r="L718" s="59"/>
      <c r="M718" s="236"/>
      <c r="N718" s="65"/>
      <c r="O718" s="65"/>
      <c r="P718" s="65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3:31" x14ac:dyDescent="0.25">
      <c r="C719" s="65"/>
      <c r="D719" s="65"/>
      <c r="E719" s="65"/>
      <c r="F719" s="65"/>
      <c r="G719" s="65"/>
      <c r="H719" s="59"/>
      <c r="I719" s="59"/>
      <c r="J719" s="88"/>
      <c r="K719" s="88"/>
      <c r="L719" s="59"/>
      <c r="M719" s="236"/>
      <c r="N719" s="65"/>
      <c r="O719" s="65"/>
      <c r="P719" s="65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3:31" x14ac:dyDescent="0.25">
      <c r="C720" s="65"/>
      <c r="D720" s="65"/>
      <c r="E720" s="65"/>
      <c r="F720" s="65"/>
      <c r="G720" s="65"/>
      <c r="H720" s="59"/>
      <c r="I720" s="59"/>
      <c r="J720" s="88"/>
      <c r="K720" s="88"/>
      <c r="L720" s="59"/>
      <c r="M720" s="236"/>
      <c r="N720" s="65"/>
      <c r="O720" s="65"/>
      <c r="P720" s="65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3:31" x14ac:dyDescent="0.25">
      <c r="C721" s="65"/>
      <c r="D721" s="65"/>
      <c r="E721" s="65"/>
      <c r="F721" s="65"/>
      <c r="G721" s="65"/>
      <c r="H721" s="59"/>
      <c r="I721" s="59"/>
      <c r="J721" s="88"/>
      <c r="K721" s="88"/>
      <c r="L721" s="59"/>
      <c r="M721" s="236"/>
      <c r="N721" s="65"/>
      <c r="O721" s="65"/>
      <c r="P721" s="65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3:31" x14ac:dyDescent="0.25">
      <c r="C722" s="65"/>
      <c r="D722" s="65"/>
      <c r="E722" s="65"/>
      <c r="F722" s="65"/>
      <c r="G722" s="65"/>
      <c r="H722" s="59"/>
      <c r="I722" s="59"/>
      <c r="J722" s="88"/>
      <c r="K722" s="88"/>
      <c r="L722" s="59"/>
      <c r="M722" s="236"/>
      <c r="N722" s="65"/>
      <c r="O722" s="65"/>
      <c r="P722" s="65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3:31" x14ac:dyDescent="0.25">
      <c r="C723" s="65"/>
      <c r="D723" s="65"/>
      <c r="E723" s="65"/>
      <c r="F723" s="65"/>
      <c r="G723" s="65"/>
      <c r="H723" s="59"/>
      <c r="I723" s="59"/>
      <c r="J723" s="88"/>
      <c r="K723" s="88"/>
      <c r="L723" s="59"/>
      <c r="M723" s="236"/>
      <c r="N723" s="65"/>
      <c r="O723" s="65"/>
      <c r="P723" s="65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3:31" x14ac:dyDescent="0.25">
      <c r="C724" s="65"/>
      <c r="D724" s="65"/>
      <c r="E724" s="65"/>
      <c r="F724" s="65"/>
      <c r="G724" s="65"/>
      <c r="H724" s="59"/>
      <c r="I724" s="59"/>
      <c r="J724" s="88"/>
      <c r="K724" s="88"/>
      <c r="L724" s="59"/>
      <c r="M724" s="236"/>
      <c r="N724" s="65"/>
      <c r="O724" s="65"/>
      <c r="P724" s="65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3:31" x14ac:dyDescent="0.25">
      <c r="C725" s="65"/>
      <c r="D725" s="65"/>
      <c r="E725" s="65"/>
      <c r="F725" s="65"/>
      <c r="G725" s="65"/>
      <c r="H725" s="59"/>
      <c r="I725" s="59"/>
      <c r="J725" s="88"/>
      <c r="K725" s="88"/>
      <c r="L725" s="59"/>
      <c r="M725" s="236"/>
      <c r="N725" s="65"/>
      <c r="O725" s="65"/>
      <c r="P725" s="65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3:31" x14ac:dyDescent="0.25">
      <c r="C726" s="65"/>
      <c r="D726" s="65"/>
      <c r="E726" s="65"/>
      <c r="F726" s="65"/>
      <c r="G726" s="65"/>
      <c r="H726" s="59"/>
      <c r="I726" s="59"/>
      <c r="J726" s="88"/>
      <c r="K726" s="88"/>
      <c r="L726" s="59"/>
      <c r="M726" s="236"/>
      <c r="N726" s="65"/>
      <c r="O726" s="65"/>
      <c r="P726" s="65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3:31" x14ac:dyDescent="0.25">
      <c r="C727" s="65"/>
      <c r="D727" s="65"/>
      <c r="E727" s="65"/>
      <c r="F727" s="65"/>
      <c r="G727" s="65"/>
      <c r="H727" s="59"/>
      <c r="I727" s="59"/>
      <c r="J727" s="88"/>
      <c r="K727" s="88"/>
      <c r="L727" s="59"/>
      <c r="M727" s="236"/>
      <c r="N727" s="65"/>
      <c r="O727" s="65"/>
      <c r="P727" s="65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3:31" x14ac:dyDescent="0.25">
      <c r="C728" s="65"/>
      <c r="D728" s="65"/>
      <c r="E728" s="65"/>
      <c r="F728" s="65"/>
      <c r="G728" s="65"/>
      <c r="H728" s="59"/>
      <c r="I728" s="59"/>
      <c r="J728" s="88"/>
      <c r="K728" s="88"/>
      <c r="L728" s="59"/>
      <c r="M728" s="236"/>
      <c r="N728" s="65"/>
      <c r="O728" s="65"/>
      <c r="P728" s="65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3:31" x14ac:dyDescent="0.25">
      <c r="C729" s="65"/>
      <c r="D729" s="65"/>
      <c r="E729" s="65"/>
      <c r="F729" s="65"/>
      <c r="G729" s="65"/>
      <c r="H729" s="59"/>
      <c r="I729" s="59"/>
      <c r="J729" s="88"/>
      <c r="K729" s="88"/>
      <c r="L729" s="59"/>
      <c r="M729" s="236"/>
      <c r="N729" s="65"/>
      <c r="O729" s="65"/>
      <c r="P729" s="65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3:31" x14ac:dyDescent="0.25">
      <c r="C730" s="65"/>
      <c r="D730" s="65"/>
      <c r="E730" s="65"/>
      <c r="F730" s="65"/>
      <c r="G730" s="65"/>
      <c r="H730" s="59"/>
      <c r="I730" s="59"/>
      <c r="J730" s="88"/>
      <c r="K730" s="88"/>
      <c r="L730" s="59"/>
      <c r="M730" s="236"/>
      <c r="N730" s="65"/>
      <c r="O730" s="65"/>
      <c r="P730" s="65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3:31" x14ac:dyDescent="0.25">
      <c r="C731" s="65"/>
      <c r="D731" s="65"/>
      <c r="E731" s="65"/>
      <c r="F731" s="65"/>
      <c r="G731" s="65"/>
      <c r="H731" s="59"/>
      <c r="I731" s="59"/>
      <c r="J731" s="88"/>
      <c r="K731" s="88"/>
      <c r="L731" s="59"/>
      <c r="M731" s="236"/>
      <c r="N731" s="65"/>
      <c r="O731" s="65"/>
      <c r="P731" s="65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3:31" x14ac:dyDescent="0.25">
      <c r="C732" s="65"/>
      <c r="D732" s="65"/>
      <c r="E732" s="65"/>
      <c r="F732" s="65"/>
      <c r="G732" s="65"/>
      <c r="H732" s="59"/>
      <c r="I732" s="59"/>
      <c r="J732" s="88"/>
      <c r="K732" s="88"/>
      <c r="L732" s="59"/>
      <c r="M732" s="236"/>
      <c r="N732" s="65"/>
      <c r="O732" s="65"/>
      <c r="P732" s="65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3:31" x14ac:dyDescent="0.25">
      <c r="C733" s="65"/>
      <c r="D733" s="65"/>
      <c r="E733" s="65"/>
      <c r="F733" s="65"/>
      <c r="G733" s="65"/>
      <c r="H733" s="59"/>
      <c r="I733" s="59"/>
      <c r="J733" s="88"/>
      <c r="K733" s="88"/>
      <c r="L733" s="59"/>
      <c r="M733" s="236"/>
      <c r="N733" s="65"/>
      <c r="O733" s="65"/>
      <c r="P733" s="65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3:31" x14ac:dyDescent="0.25">
      <c r="C734" s="65"/>
      <c r="D734" s="65"/>
      <c r="E734" s="65"/>
      <c r="F734" s="65"/>
      <c r="G734" s="65"/>
      <c r="H734" s="59"/>
      <c r="I734" s="59"/>
      <c r="J734" s="88"/>
      <c r="K734" s="88"/>
      <c r="L734" s="59"/>
      <c r="M734" s="236"/>
      <c r="N734" s="65"/>
      <c r="O734" s="65"/>
      <c r="P734" s="65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3:31" x14ac:dyDescent="0.25">
      <c r="C735" s="65"/>
      <c r="D735" s="65"/>
      <c r="E735" s="65"/>
      <c r="F735" s="65"/>
      <c r="G735" s="65"/>
      <c r="H735" s="59"/>
      <c r="I735" s="59"/>
      <c r="J735" s="88"/>
      <c r="K735" s="88"/>
      <c r="L735" s="59"/>
      <c r="M735" s="236"/>
      <c r="N735" s="65"/>
      <c r="O735" s="65"/>
      <c r="P735" s="65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3:31" x14ac:dyDescent="0.25">
      <c r="C736" s="65"/>
      <c r="D736" s="65"/>
      <c r="E736" s="65"/>
      <c r="F736" s="65"/>
      <c r="G736" s="65"/>
      <c r="H736" s="59"/>
      <c r="I736" s="59"/>
      <c r="J736" s="88"/>
      <c r="K736" s="88"/>
      <c r="L736" s="59"/>
      <c r="M736" s="236"/>
      <c r="N736" s="65"/>
      <c r="O736" s="65"/>
      <c r="P736" s="65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3:31" x14ac:dyDescent="0.25">
      <c r="C737" s="65"/>
      <c r="D737" s="65"/>
      <c r="E737" s="65"/>
      <c r="F737" s="65"/>
      <c r="G737" s="65"/>
      <c r="H737" s="59"/>
      <c r="I737" s="59"/>
      <c r="J737" s="88"/>
      <c r="K737" s="88"/>
      <c r="L737" s="59"/>
      <c r="M737" s="236"/>
      <c r="N737" s="65"/>
      <c r="O737" s="65"/>
      <c r="P737" s="65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3:31" x14ac:dyDescent="0.25">
      <c r="C738" s="65"/>
      <c r="D738" s="65"/>
      <c r="E738" s="65"/>
      <c r="F738" s="65"/>
      <c r="G738" s="65"/>
      <c r="H738" s="59"/>
      <c r="I738" s="59"/>
      <c r="J738" s="88"/>
      <c r="K738" s="88"/>
      <c r="L738" s="59"/>
      <c r="M738" s="236"/>
      <c r="N738" s="65"/>
      <c r="O738" s="65"/>
      <c r="P738" s="65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3:31" x14ac:dyDescent="0.25">
      <c r="C739" s="65"/>
      <c r="D739" s="65"/>
      <c r="E739" s="65"/>
      <c r="F739" s="65"/>
      <c r="G739" s="65"/>
      <c r="H739" s="59"/>
      <c r="I739" s="59"/>
      <c r="J739" s="88"/>
      <c r="K739" s="88"/>
      <c r="L739" s="59"/>
      <c r="M739" s="236"/>
      <c r="N739" s="65"/>
      <c r="O739" s="65"/>
      <c r="P739" s="65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3:31" x14ac:dyDescent="0.25">
      <c r="C740" s="65"/>
      <c r="D740" s="65"/>
      <c r="E740" s="65"/>
      <c r="F740" s="65"/>
      <c r="G740" s="65"/>
      <c r="H740" s="59"/>
      <c r="I740" s="59"/>
      <c r="J740" s="88"/>
      <c r="K740" s="88"/>
      <c r="L740" s="59"/>
      <c r="M740" s="236"/>
      <c r="N740" s="65"/>
      <c r="O740" s="65"/>
      <c r="P740" s="65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3:31" x14ac:dyDescent="0.25">
      <c r="C741" s="65"/>
      <c r="D741" s="65"/>
      <c r="E741" s="65"/>
      <c r="F741" s="65"/>
      <c r="G741" s="65"/>
      <c r="H741" s="59"/>
      <c r="I741" s="59"/>
      <c r="J741" s="88"/>
      <c r="K741" s="88"/>
      <c r="L741" s="59"/>
      <c r="M741" s="236"/>
      <c r="N741" s="65"/>
      <c r="O741" s="65"/>
      <c r="P741" s="65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3:31" x14ac:dyDescent="0.25">
      <c r="C742" s="65"/>
      <c r="D742" s="65"/>
      <c r="E742" s="65"/>
      <c r="F742" s="65"/>
      <c r="G742" s="65"/>
      <c r="H742" s="59"/>
      <c r="I742" s="59"/>
      <c r="J742" s="88"/>
      <c r="K742" s="88"/>
      <c r="L742" s="59"/>
      <c r="M742" s="236"/>
      <c r="N742" s="65"/>
      <c r="O742" s="65"/>
      <c r="P742" s="65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3:31" x14ac:dyDescent="0.25">
      <c r="C743" s="65"/>
      <c r="D743" s="65"/>
      <c r="E743" s="65"/>
      <c r="F743" s="65"/>
      <c r="G743" s="65"/>
      <c r="H743" s="59"/>
      <c r="I743" s="59"/>
      <c r="J743" s="88"/>
      <c r="K743" s="88"/>
      <c r="L743" s="59"/>
      <c r="M743" s="236"/>
      <c r="N743" s="65"/>
      <c r="O743" s="65"/>
      <c r="P743" s="65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3:31" x14ac:dyDescent="0.25">
      <c r="C744" s="65"/>
      <c r="D744" s="65"/>
      <c r="E744" s="65"/>
      <c r="F744" s="65"/>
      <c r="G744" s="65"/>
      <c r="H744" s="59"/>
      <c r="I744" s="59"/>
      <c r="J744" s="88"/>
      <c r="K744" s="88"/>
      <c r="L744" s="59"/>
      <c r="M744" s="236"/>
      <c r="N744" s="65"/>
      <c r="O744" s="65"/>
      <c r="P744" s="65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3:31" x14ac:dyDescent="0.25">
      <c r="C745" s="65"/>
      <c r="D745" s="65"/>
      <c r="E745" s="65"/>
      <c r="F745" s="65"/>
      <c r="G745" s="65"/>
      <c r="H745" s="59"/>
      <c r="I745" s="59"/>
      <c r="J745" s="88"/>
      <c r="K745" s="88"/>
      <c r="L745" s="59"/>
      <c r="M745" s="236"/>
      <c r="N745" s="65"/>
      <c r="O745" s="65"/>
      <c r="P745" s="65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3:31" x14ac:dyDescent="0.25">
      <c r="C746" s="65"/>
      <c r="D746" s="65"/>
      <c r="E746" s="65"/>
      <c r="F746" s="65"/>
      <c r="G746" s="65"/>
      <c r="H746" s="59"/>
      <c r="I746" s="59"/>
      <c r="J746" s="88"/>
      <c r="K746" s="88"/>
      <c r="L746" s="59"/>
      <c r="M746" s="236"/>
      <c r="N746" s="65"/>
      <c r="O746" s="65"/>
      <c r="P746" s="65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3:31" x14ac:dyDescent="0.25">
      <c r="C747" s="65"/>
      <c r="D747" s="65"/>
      <c r="E747" s="65"/>
      <c r="F747" s="65"/>
      <c r="G747" s="65"/>
      <c r="H747" s="59"/>
      <c r="I747" s="59"/>
      <c r="J747" s="88"/>
      <c r="K747" s="88"/>
      <c r="L747" s="59"/>
      <c r="M747" s="236"/>
      <c r="N747" s="65"/>
      <c r="O747" s="65"/>
      <c r="P747" s="65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3:31" x14ac:dyDescent="0.25">
      <c r="C748" s="65"/>
      <c r="D748" s="65"/>
      <c r="E748" s="65"/>
      <c r="F748" s="65"/>
      <c r="G748" s="65"/>
      <c r="H748" s="59"/>
      <c r="I748" s="59"/>
      <c r="J748" s="88"/>
      <c r="K748" s="88"/>
      <c r="L748" s="59"/>
      <c r="M748" s="236"/>
      <c r="N748" s="65"/>
      <c r="O748" s="65"/>
      <c r="P748" s="65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3:31" x14ac:dyDescent="0.25">
      <c r="C749" s="65"/>
      <c r="D749" s="65"/>
      <c r="E749" s="65"/>
      <c r="F749" s="65"/>
      <c r="G749" s="65"/>
      <c r="H749" s="59"/>
      <c r="I749" s="59"/>
      <c r="J749" s="88"/>
      <c r="K749" s="88"/>
      <c r="L749" s="59"/>
      <c r="M749" s="236"/>
      <c r="N749" s="65"/>
      <c r="O749" s="65"/>
      <c r="P749" s="65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3:31" x14ac:dyDescent="0.25">
      <c r="C750" s="65"/>
      <c r="D750" s="65"/>
      <c r="E750" s="65"/>
      <c r="F750" s="65"/>
      <c r="G750" s="65"/>
      <c r="H750" s="59"/>
      <c r="I750" s="59"/>
      <c r="J750" s="88"/>
      <c r="K750" s="88"/>
      <c r="L750" s="59"/>
      <c r="M750" s="236"/>
      <c r="N750" s="65"/>
      <c r="O750" s="65"/>
      <c r="P750" s="65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3:31" x14ac:dyDescent="0.25">
      <c r="C751" s="65"/>
      <c r="D751" s="65"/>
      <c r="E751" s="65"/>
      <c r="F751" s="65"/>
      <c r="G751" s="65"/>
      <c r="H751" s="59"/>
      <c r="I751" s="59"/>
      <c r="J751" s="88"/>
      <c r="K751" s="88"/>
      <c r="L751" s="59"/>
      <c r="M751" s="236"/>
      <c r="N751" s="65"/>
      <c r="O751" s="65"/>
      <c r="P751" s="65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3:31" x14ac:dyDescent="0.25">
      <c r="C752" s="65"/>
      <c r="D752" s="65"/>
      <c r="E752" s="65"/>
      <c r="F752" s="65"/>
      <c r="G752" s="65"/>
      <c r="H752" s="59"/>
      <c r="I752" s="59"/>
      <c r="J752" s="88"/>
      <c r="K752" s="88"/>
      <c r="L752" s="59"/>
      <c r="M752" s="236"/>
      <c r="N752" s="65"/>
      <c r="O752" s="65"/>
      <c r="P752" s="65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3:31" x14ac:dyDescent="0.25">
      <c r="C753" s="65"/>
      <c r="D753" s="65"/>
      <c r="E753" s="65"/>
      <c r="F753" s="65"/>
      <c r="G753" s="65"/>
      <c r="H753" s="59"/>
      <c r="I753" s="59"/>
      <c r="J753" s="88"/>
      <c r="K753" s="88"/>
      <c r="L753" s="59"/>
      <c r="M753" s="236"/>
      <c r="N753" s="65"/>
      <c r="O753" s="65"/>
      <c r="P753" s="65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3:31" x14ac:dyDescent="0.25">
      <c r="C754" s="65"/>
      <c r="D754" s="65"/>
      <c r="E754" s="65"/>
      <c r="F754" s="65"/>
      <c r="G754" s="65"/>
      <c r="H754" s="59"/>
      <c r="I754" s="59"/>
      <c r="J754" s="88"/>
      <c r="K754" s="88"/>
      <c r="L754" s="59"/>
      <c r="M754" s="236"/>
      <c r="N754" s="65"/>
      <c r="O754" s="65"/>
      <c r="P754" s="65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3:31" x14ac:dyDescent="0.25">
      <c r="C755" s="65"/>
      <c r="D755" s="65"/>
      <c r="E755" s="65"/>
      <c r="F755" s="65"/>
      <c r="G755" s="65"/>
      <c r="H755" s="59"/>
      <c r="I755" s="59"/>
      <c r="J755" s="88"/>
      <c r="K755" s="88"/>
      <c r="L755" s="59"/>
      <c r="M755" s="236"/>
      <c r="N755" s="65"/>
      <c r="O755" s="65"/>
      <c r="P755" s="65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3:31" x14ac:dyDescent="0.25">
      <c r="C756" s="65"/>
      <c r="D756" s="65"/>
      <c r="E756" s="65"/>
      <c r="F756" s="65"/>
      <c r="G756" s="65"/>
      <c r="H756" s="59"/>
      <c r="I756" s="59"/>
      <c r="J756" s="88"/>
      <c r="K756" s="88"/>
      <c r="L756" s="59"/>
      <c r="M756" s="236"/>
      <c r="N756" s="65"/>
      <c r="O756" s="65"/>
      <c r="P756" s="65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3:31" x14ac:dyDescent="0.25">
      <c r="C757" s="65"/>
      <c r="D757" s="65"/>
      <c r="E757" s="65"/>
      <c r="F757" s="65"/>
      <c r="G757" s="65"/>
      <c r="H757" s="59"/>
      <c r="I757" s="59"/>
      <c r="J757" s="88"/>
      <c r="K757" s="88"/>
      <c r="L757" s="59"/>
      <c r="M757" s="236"/>
      <c r="N757" s="65"/>
      <c r="O757" s="65"/>
      <c r="P757" s="65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3:31" x14ac:dyDescent="0.25">
      <c r="C758" s="65"/>
      <c r="D758" s="65"/>
      <c r="E758" s="65"/>
      <c r="F758" s="65"/>
      <c r="G758" s="65"/>
      <c r="H758" s="59"/>
      <c r="I758" s="59"/>
      <c r="J758" s="88"/>
      <c r="K758" s="88"/>
      <c r="L758" s="59"/>
      <c r="M758" s="236"/>
      <c r="N758" s="65"/>
      <c r="O758" s="65"/>
      <c r="P758" s="65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3:31" x14ac:dyDescent="0.25">
      <c r="C759" s="65"/>
      <c r="D759" s="65"/>
      <c r="E759" s="65"/>
      <c r="F759" s="65"/>
      <c r="G759" s="65"/>
      <c r="H759" s="59"/>
      <c r="I759" s="59"/>
      <c r="J759" s="88"/>
      <c r="K759" s="88"/>
      <c r="L759" s="59"/>
      <c r="M759" s="236"/>
      <c r="N759" s="65"/>
      <c r="O759" s="65"/>
      <c r="P759" s="65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3:31" x14ac:dyDescent="0.25">
      <c r="C760" s="65"/>
      <c r="D760" s="65"/>
      <c r="E760" s="65"/>
      <c r="F760" s="65"/>
      <c r="G760" s="65"/>
      <c r="H760" s="59"/>
      <c r="I760" s="59"/>
      <c r="J760" s="88"/>
      <c r="K760" s="88"/>
      <c r="L760" s="59"/>
      <c r="M760" s="236"/>
      <c r="N760" s="65"/>
      <c r="O760" s="65"/>
      <c r="P760" s="65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3:31" x14ac:dyDescent="0.25">
      <c r="C761" s="65"/>
      <c r="D761" s="65"/>
      <c r="E761" s="65"/>
      <c r="F761" s="65"/>
      <c r="G761" s="65"/>
      <c r="H761" s="59"/>
      <c r="I761" s="59"/>
      <c r="J761" s="88"/>
      <c r="K761" s="88"/>
      <c r="L761" s="59"/>
      <c r="M761" s="236"/>
      <c r="N761" s="65"/>
      <c r="O761" s="65"/>
      <c r="P761" s="65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3:31" x14ac:dyDescent="0.25">
      <c r="C762" s="65"/>
      <c r="D762" s="65"/>
      <c r="E762" s="65"/>
      <c r="F762" s="65"/>
      <c r="G762" s="65"/>
      <c r="H762" s="59"/>
      <c r="I762" s="59"/>
      <c r="J762" s="88"/>
      <c r="K762" s="88"/>
      <c r="L762" s="59"/>
      <c r="M762" s="236"/>
      <c r="N762" s="65"/>
      <c r="O762" s="65"/>
      <c r="P762" s="65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3:31" x14ac:dyDescent="0.25">
      <c r="C763" s="65"/>
      <c r="D763" s="65"/>
      <c r="E763" s="65"/>
      <c r="F763" s="65"/>
      <c r="G763" s="65"/>
      <c r="H763" s="59"/>
      <c r="I763" s="59"/>
      <c r="J763" s="88"/>
      <c r="K763" s="88"/>
      <c r="L763" s="59"/>
      <c r="M763" s="236"/>
      <c r="N763" s="65"/>
      <c r="O763" s="65"/>
      <c r="P763" s="65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3:31" x14ac:dyDescent="0.25">
      <c r="C764" s="65"/>
      <c r="D764" s="65"/>
      <c r="E764" s="65"/>
      <c r="F764" s="65"/>
      <c r="G764" s="65"/>
      <c r="H764" s="59"/>
      <c r="I764" s="59"/>
      <c r="J764" s="88"/>
      <c r="K764" s="88"/>
      <c r="L764" s="59"/>
      <c r="M764" s="236"/>
      <c r="N764" s="65"/>
      <c r="O764" s="65"/>
      <c r="P764" s="65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3:31" x14ac:dyDescent="0.25">
      <c r="C765" s="65"/>
      <c r="D765" s="65"/>
      <c r="E765" s="65"/>
      <c r="F765" s="65"/>
      <c r="G765" s="65"/>
      <c r="H765" s="59"/>
      <c r="I765" s="59"/>
      <c r="J765" s="88"/>
      <c r="K765" s="88"/>
      <c r="L765" s="59"/>
      <c r="M765" s="236"/>
      <c r="N765" s="65"/>
      <c r="O765" s="65"/>
      <c r="P765" s="65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3:31" x14ac:dyDescent="0.25">
      <c r="C766" s="65"/>
      <c r="D766" s="65"/>
      <c r="E766" s="65"/>
      <c r="F766" s="65"/>
      <c r="G766" s="65"/>
      <c r="H766" s="59"/>
      <c r="I766" s="59"/>
      <c r="J766" s="88"/>
      <c r="K766" s="88"/>
      <c r="L766" s="59"/>
      <c r="M766" s="236"/>
      <c r="N766" s="65"/>
      <c r="O766" s="65"/>
      <c r="P766" s="65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3:31" x14ac:dyDescent="0.25">
      <c r="C767" s="65"/>
      <c r="D767" s="65"/>
      <c r="E767" s="65"/>
      <c r="F767" s="65"/>
      <c r="G767" s="65"/>
      <c r="H767" s="59"/>
      <c r="I767" s="59"/>
      <c r="J767" s="88"/>
      <c r="K767" s="88"/>
      <c r="L767" s="59"/>
      <c r="M767" s="236"/>
      <c r="N767" s="65"/>
      <c r="O767" s="65"/>
      <c r="P767" s="65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3:31" x14ac:dyDescent="0.25">
      <c r="C768" s="65"/>
      <c r="D768" s="65"/>
      <c r="E768" s="65"/>
      <c r="F768" s="65"/>
      <c r="G768" s="65"/>
      <c r="H768" s="59"/>
      <c r="I768" s="59"/>
      <c r="J768" s="88"/>
      <c r="K768" s="88"/>
      <c r="L768" s="59"/>
      <c r="M768" s="236"/>
      <c r="N768" s="65"/>
      <c r="O768" s="65"/>
      <c r="P768" s="65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3:31" x14ac:dyDescent="0.25">
      <c r="C769" s="65"/>
      <c r="D769" s="65"/>
      <c r="E769" s="65"/>
      <c r="F769" s="65"/>
      <c r="G769" s="65"/>
      <c r="H769" s="59"/>
      <c r="I769" s="59"/>
      <c r="J769" s="88"/>
      <c r="K769" s="88"/>
      <c r="L769" s="59"/>
      <c r="M769" s="236"/>
      <c r="N769" s="65"/>
      <c r="O769" s="65"/>
      <c r="P769" s="65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3:31" x14ac:dyDescent="0.25">
      <c r="C770" s="65"/>
      <c r="D770" s="65"/>
      <c r="E770" s="65"/>
      <c r="F770" s="65"/>
      <c r="G770" s="65"/>
      <c r="H770" s="59"/>
      <c r="I770" s="59"/>
      <c r="J770" s="88"/>
      <c r="K770" s="88"/>
      <c r="L770" s="59"/>
      <c r="M770" s="236"/>
      <c r="N770" s="65"/>
      <c r="O770" s="65"/>
      <c r="P770" s="65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3:31" x14ac:dyDescent="0.25">
      <c r="C771" s="65"/>
      <c r="D771" s="65"/>
      <c r="E771" s="65"/>
      <c r="F771" s="65"/>
      <c r="G771" s="65"/>
      <c r="H771" s="59"/>
      <c r="I771" s="59"/>
      <c r="J771" s="88"/>
      <c r="K771" s="88"/>
      <c r="L771" s="59"/>
      <c r="M771" s="236"/>
      <c r="N771" s="65"/>
      <c r="O771" s="65"/>
      <c r="P771" s="65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3:31" x14ac:dyDescent="0.25">
      <c r="C772" s="65"/>
      <c r="D772" s="65"/>
      <c r="E772" s="65"/>
      <c r="F772" s="65"/>
      <c r="G772" s="65"/>
      <c r="H772" s="59"/>
      <c r="I772" s="59"/>
      <c r="J772" s="88"/>
      <c r="K772" s="88"/>
      <c r="L772" s="59"/>
      <c r="M772" s="236"/>
      <c r="N772" s="65"/>
      <c r="O772" s="65"/>
      <c r="P772" s="65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3:31" x14ac:dyDescent="0.25">
      <c r="C773" s="65"/>
      <c r="D773" s="65"/>
      <c r="E773" s="65"/>
      <c r="F773" s="65"/>
      <c r="G773" s="65"/>
      <c r="H773" s="59"/>
      <c r="I773" s="59"/>
      <c r="J773" s="88"/>
      <c r="K773" s="88"/>
      <c r="L773" s="59"/>
      <c r="M773" s="236"/>
      <c r="N773" s="65"/>
      <c r="O773" s="65"/>
      <c r="P773" s="65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3:31" x14ac:dyDescent="0.25">
      <c r="C774" s="65"/>
      <c r="D774" s="65"/>
      <c r="E774" s="65"/>
      <c r="F774" s="65"/>
      <c r="G774" s="65"/>
      <c r="H774" s="59"/>
      <c r="I774" s="59"/>
      <c r="J774" s="88"/>
      <c r="K774" s="88"/>
      <c r="L774" s="59"/>
      <c r="M774" s="236"/>
      <c r="N774" s="65"/>
      <c r="O774" s="65"/>
      <c r="P774" s="65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3:31" x14ac:dyDescent="0.25">
      <c r="C775" s="65"/>
      <c r="D775" s="65"/>
      <c r="E775" s="65"/>
      <c r="F775" s="65"/>
      <c r="G775" s="65"/>
      <c r="H775" s="59"/>
      <c r="I775" s="59"/>
      <c r="J775" s="88"/>
      <c r="K775" s="88"/>
      <c r="L775" s="59"/>
      <c r="M775" s="236"/>
      <c r="N775" s="65"/>
      <c r="O775" s="65"/>
      <c r="P775" s="65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3:31" x14ac:dyDescent="0.25">
      <c r="C776" s="65"/>
      <c r="D776" s="65"/>
      <c r="E776" s="65"/>
      <c r="F776" s="65"/>
      <c r="G776" s="65"/>
      <c r="H776" s="59"/>
      <c r="I776" s="59"/>
      <c r="J776" s="88"/>
      <c r="K776" s="88"/>
      <c r="L776" s="59"/>
      <c r="M776" s="236"/>
      <c r="N776" s="65"/>
      <c r="O776" s="65"/>
      <c r="P776" s="65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3:31" x14ac:dyDescent="0.25">
      <c r="C777" s="65"/>
      <c r="D777" s="65"/>
      <c r="E777" s="65"/>
      <c r="F777" s="65"/>
      <c r="G777" s="65"/>
      <c r="H777" s="59"/>
      <c r="I777" s="59"/>
      <c r="J777" s="88"/>
      <c r="K777" s="88"/>
      <c r="L777" s="59"/>
      <c r="M777" s="236"/>
      <c r="N777" s="65"/>
      <c r="O777" s="65"/>
      <c r="P777" s="65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3:31" x14ac:dyDescent="0.25">
      <c r="C778" s="65"/>
      <c r="D778" s="65"/>
      <c r="E778" s="65"/>
      <c r="F778" s="65"/>
      <c r="G778" s="65"/>
      <c r="H778" s="59"/>
      <c r="I778" s="59"/>
      <c r="J778" s="88"/>
      <c r="K778" s="88"/>
      <c r="L778" s="59"/>
      <c r="M778" s="236"/>
      <c r="N778" s="65"/>
      <c r="O778" s="65"/>
      <c r="P778" s="65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3:31" x14ac:dyDescent="0.25">
      <c r="C779" s="65"/>
      <c r="D779" s="65"/>
      <c r="E779" s="65"/>
      <c r="F779" s="65"/>
      <c r="G779" s="65"/>
      <c r="H779" s="59"/>
      <c r="I779" s="59"/>
      <c r="J779" s="88"/>
      <c r="K779" s="88"/>
      <c r="L779" s="59"/>
      <c r="M779" s="236"/>
      <c r="N779" s="65"/>
      <c r="O779" s="65"/>
      <c r="P779" s="65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3:31" x14ac:dyDescent="0.25">
      <c r="C780" s="65"/>
      <c r="D780" s="65"/>
      <c r="E780" s="65"/>
      <c r="F780" s="65"/>
      <c r="G780" s="65"/>
      <c r="H780" s="59"/>
      <c r="I780" s="59"/>
      <c r="J780" s="88"/>
      <c r="K780" s="88"/>
      <c r="L780" s="59"/>
      <c r="M780" s="236"/>
      <c r="N780" s="65"/>
      <c r="O780" s="65"/>
      <c r="P780" s="65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3:31" x14ac:dyDescent="0.25">
      <c r="C781" s="65"/>
      <c r="D781" s="65"/>
      <c r="E781" s="65"/>
      <c r="F781" s="65"/>
      <c r="G781" s="65"/>
      <c r="H781" s="59"/>
      <c r="I781" s="59"/>
      <c r="J781" s="88"/>
      <c r="K781" s="88"/>
      <c r="L781" s="59"/>
      <c r="M781" s="236"/>
      <c r="N781" s="65"/>
      <c r="O781" s="65"/>
      <c r="P781" s="65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3:31" x14ac:dyDescent="0.25">
      <c r="C782" s="65"/>
      <c r="D782" s="65"/>
      <c r="E782" s="65"/>
      <c r="F782" s="65"/>
      <c r="G782" s="65"/>
      <c r="H782" s="59"/>
      <c r="I782" s="59"/>
      <c r="J782" s="88"/>
      <c r="K782" s="88"/>
      <c r="L782" s="59"/>
      <c r="M782" s="236"/>
      <c r="N782" s="65"/>
      <c r="O782" s="65"/>
      <c r="P782" s="65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3:31" x14ac:dyDescent="0.25">
      <c r="C783" s="65"/>
      <c r="D783" s="65"/>
      <c r="E783" s="65"/>
      <c r="F783" s="65"/>
      <c r="G783" s="65"/>
      <c r="H783" s="59"/>
      <c r="I783" s="59"/>
      <c r="J783" s="88"/>
      <c r="K783" s="88"/>
      <c r="L783" s="59"/>
      <c r="M783" s="236"/>
      <c r="N783" s="65"/>
      <c r="O783" s="65"/>
      <c r="P783" s="65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3:31" x14ac:dyDescent="0.25">
      <c r="C784" s="65"/>
      <c r="D784" s="65"/>
      <c r="E784" s="65"/>
      <c r="F784" s="65"/>
      <c r="G784" s="65"/>
      <c r="H784" s="59"/>
      <c r="I784" s="59"/>
      <c r="J784" s="88"/>
      <c r="K784" s="88"/>
      <c r="L784" s="59"/>
      <c r="M784" s="236"/>
      <c r="N784" s="65"/>
      <c r="O784" s="65"/>
      <c r="P784" s="65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3:31" x14ac:dyDescent="0.25">
      <c r="C785" s="65"/>
      <c r="D785" s="65"/>
      <c r="E785" s="65"/>
      <c r="F785" s="65"/>
      <c r="G785" s="65"/>
      <c r="H785" s="59"/>
      <c r="I785" s="59"/>
      <c r="J785" s="88"/>
      <c r="K785" s="88"/>
      <c r="L785" s="59"/>
      <c r="M785" s="236"/>
      <c r="N785" s="65"/>
      <c r="O785" s="65"/>
      <c r="P785" s="65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3:31" x14ac:dyDescent="0.25">
      <c r="C786" s="65"/>
      <c r="D786" s="65"/>
      <c r="E786" s="65"/>
      <c r="F786" s="65"/>
      <c r="G786" s="65"/>
      <c r="H786" s="59"/>
      <c r="I786" s="59"/>
      <c r="J786" s="88"/>
      <c r="K786" s="88"/>
      <c r="L786" s="59"/>
      <c r="M786" s="236"/>
      <c r="N786" s="65"/>
      <c r="O786" s="65"/>
      <c r="P786" s="65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3:31" x14ac:dyDescent="0.25">
      <c r="C787" s="65"/>
      <c r="D787" s="65"/>
      <c r="E787" s="65"/>
      <c r="F787" s="65"/>
      <c r="G787" s="65"/>
      <c r="H787" s="59"/>
      <c r="I787" s="59"/>
      <c r="J787" s="88"/>
      <c r="K787" s="88"/>
      <c r="L787" s="59"/>
      <c r="M787" s="236"/>
      <c r="N787" s="65"/>
      <c r="O787" s="65"/>
      <c r="P787" s="65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3:31" x14ac:dyDescent="0.25">
      <c r="C788" s="65"/>
      <c r="D788" s="65"/>
      <c r="E788" s="65"/>
      <c r="F788" s="65"/>
      <c r="G788" s="65"/>
      <c r="H788" s="59"/>
      <c r="I788" s="59"/>
      <c r="J788" s="88"/>
      <c r="K788" s="88"/>
      <c r="L788" s="59"/>
      <c r="M788" s="236"/>
      <c r="N788" s="65"/>
      <c r="O788" s="65"/>
      <c r="P788" s="65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3:31" x14ac:dyDescent="0.25">
      <c r="C789" s="65"/>
      <c r="D789" s="65"/>
      <c r="E789" s="65"/>
      <c r="F789" s="65"/>
      <c r="G789" s="65"/>
      <c r="H789" s="59"/>
      <c r="I789" s="59"/>
      <c r="J789" s="88"/>
      <c r="K789" s="88"/>
      <c r="L789" s="59"/>
      <c r="M789" s="236"/>
      <c r="N789" s="65"/>
      <c r="O789" s="65"/>
      <c r="P789" s="65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3:31" x14ac:dyDescent="0.25">
      <c r="C790" s="65"/>
      <c r="D790" s="65"/>
      <c r="E790" s="65"/>
      <c r="F790" s="65"/>
      <c r="G790" s="65"/>
      <c r="H790" s="59"/>
      <c r="I790" s="59"/>
      <c r="J790" s="88"/>
      <c r="K790" s="88"/>
      <c r="L790" s="59"/>
      <c r="M790" s="236"/>
      <c r="N790" s="65"/>
      <c r="O790" s="65"/>
      <c r="P790" s="65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3:31" x14ac:dyDescent="0.25">
      <c r="C791" s="65"/>
      <c r="D791" s="65"/>
      <c r="E791" s="65"/>
      <c r="F791" s="65"/>
      <c r="G791" s="65"/>
      <c r="H791" s="59"/>
      <c r="I791" s="59"/>
      <c r="J791" s="88"/>
      <c r="K791" s="88"/>
      <c r="L791" s="59"/>
      <c r="M791" s="236"/>
      <c r="N791" s="65"/>
      <c r="O791" s="65"/>
      <c r="P791" s="65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3:31" x14ac:dyDescent="0.25">
      <c r="C792" s="65"/>
      <c r="D792" s="65"/>
      <c r="E792" s="65"/>
      <c r="F792" s="65"/>
      <c r="G792" s="65"/>
      <c r="H792" s="59"/>
      <c r="I792" s="59"/>
      <c r="J792" s="88"/>
      <c r="K792" s="88"/>
      <c r="L792" s="59"/>
      <c r="M792" s="236"/>
      <c r="N792" s="65"/>
      <c r="O792" s="65"/>
      <c r="P792" s="65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3:31" x14ac:dyDescent="0.25">
      <c r="C793" s="65"/>
      <c r="D793" s="65"/>
      <c r="E793" s="65"/>
      <c r="F793" s="65"/>
      <c r="G793" s="65"/>
      <c r="H793" s="59"/>
      <c r="I793" s="59"/>
      <c r="J793" s="88"/>
      <c r="K793" s="88"/>
      <c r="L793" s="59"/>
      <c r="M793" s="236"/>
      <c r="N793" s="65"/>
      <c r="O793" s="65"/>
      <c r="P793" s="65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3:31" x14ac:dyDescent="0.25">
      <c r="C794" s="65"/>
      <c r="D794" s="65"/>
      <c r="E794" s="65"/>
      <c r="F794" s="65"/>
      <c r="G794" s="65"/>
      <c r="H794" s="59"/>
      <c r="I794" s="59"/>
      <c r="J794" s="88"/>
      <c r="K794" s="88"/>
      <c r="L794" s="59"/>
      <c r="M794" s="236"/>
      <c r="N794" s="65"/>
      <c r="O794" s="65"/>
      <c r="P794" s="65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3:31" x14ac:dyDescent="0.25">
      <c r="C795" s="65"/>
      <c r="D795" s="65"/>
      <c r="E795" s="65"/>
      <c r="F795" s="65"/>
      <c r="G795" s="65"/>
      <c r="H795" s="59"/>
      <c r="I795" s="59"/>
      <c r="J795" s="88"/>
      <c r="K795" s="88"/>
      <c r="L795" s="59"/>
      <c r="M795" s="236"/>
      <c r="N795" s="65"/>
      <c r="O795" s="65"/>
      <c r="P795" s="65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3:31" x14ac:dyDescent="0.25">
      <c r="C796" s="65"/>
      <c r="D796" s="65"/>
      <c r="E796" s="65"/>
      <c r="F796" s="65"/>
      <c r="G796" s="65"/>
      <c r="H796" s="59"/>
      <c r="I796" s="59"/>
      <c r="J796" s="88"/>
      <c r="K796" s="88"/>
      <c r="L796" s="59"/>
      <c r="M796" s="236"/>
      <c r="N796" s="65"/>
      <c r="O796" s="65"/>
      <c r="P796" s="65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3:31" x14ac:dyDescent="0.25">
      <c r="C797" s="65"/>
      <c r="D797" s="65"/>
      <c r="E797" s="65"/>
      <c r="F797" s="65"/>
      <c r="G797" s="65"/>
      <c r="H797" s="59"/>
      <c r="I797" s="59"/>
      <c r="J797" s="88"/>
      <c r="K797" s="88"/>
      <c r="L797" s="59"/>
      <c r="M797" s="236"/>
      <c r="N797" s="65"/>
      <c r="O797" s="65"/>
      <c r="P797" s="65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3:31" x14ac:dyDescent="0.25">
      <c r="C798" s="65"/>
      <c r="D798" s="65"/>
      <c r="E798" s="65"/>
      <c r="F798" s="65"/>
      <c r="G798" s="65"/>
      <c r="H798" s="59"/>
      <c r="I798" s="59"/>
      <c r="J798" s="88"/>
      <c r="K798" s="88"/>
      <c r="L798" s="59"/>
      <c r="M798" s="236"/>
      <c r="N798" s="65"/>
      <c r="O798" s="65"/>
      <c r="P798" s="65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3:31" x14ac:dyDescent="0.25">
      <c r="C799" s="65"/>
      <c r="D799" s="65"/>
      <c r="E799" s="65"/>
      <c r="F799" s="65"/>
      <c r="G799" s="65"/>
      <c r="H799" s="59"/>
      <c r="I799" s="59"/>
      <c r="J799" s="88"/>
      <c r="K799" s="88"/>
      <c r="L799" s="59"/>
      <c r="M799" s="236"/>
      <c r="N799" s="65"/>
      <c r="O799" s="65"/>
      <c r="P799" s="65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3:31" x14ac:dyDescent="0.25">
      <c r="C800" s="65"/>
      <c r="D800" s="65"/>
      <c r="E800" s="65"/>
      <c r="F800" s="65"/>
      <c r="G800" s="65"/>
      <c r="H800" s="59"/>
      <c r="I800" s="59"/>
      <c r="J800" s="88"/>
      <c r="K800" s="88"/>
      <c r="L800" s="59"/>
      <c r="M800" s="236"/>
      <c r="N800" s="65"/>
      <c r="O800" s="65"/>
      <c r="P800" s="65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3:31" x14ac:dyDescent="0.25">
      <c r="C801" s="65"/>
      <c r="D801" s="65"/>
      <c r="E801" s="65"/>
      <c r="F801" s="65"/>
      <c r="G801" s="65"/>
      <c r="H801" s="59"/>
      <c r="I801" s="59"/>
      <c r="J801" s="88"/>
      <c r="K801" s="88"/>
      <c r="L801" s="59"/>
      <c r="M801" s="236"/>
      <c r="N801" s="65"/>
      <c r="O801" s="65"/>
      <c r="P801" s="65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3:31" x14ac:dyDescent="0.25">
      <c r="C802" s="65"/>
      <c r="D802" s="65"/>
      <c r="E802" s="65"/>
      <c r="F802" s="65"/>
      <c r="G802" s="65"/>
      <c r="H802" s="59"/>
      <c r="I802" s="59"/>
      <c r="J802" s="88"/>
      <c r="K802" s="88"/>
      <c r="L802" s="59"/>
      <c r="M802" s="236"/>
      <c r="N802" s="65"/>
      <c r="O802" s="65"/>
      <c r="P802" s="65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3:31" x14ac:dyDescent="0.25">
      <c r="C803" s="65"/>
      <c r="D803" s="65"/>
      <c r="E803" s="65"/>
      <c r="F803" s="65"/>
      <c r="G803" s="65"/>
      <c r="H803" s="59"/>
      <c r="I803" s="59"/>
      <c r="J803" s="88"/>
      <c r="K803" s="88"/>
      <c r="L803" s="59"/>
      <c r="M803" s="236"/>
      <c r="N803" s="65"/>
      <c r="O803" s="65"/>
      <c r="P803" s="65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3:31" x14ac:dyDescent="0.25">
      <c r="C804" s="65"/>
      <c r="D804" s="65"/>
      <c r="E804" s="65"/>
      <c r="F804" s="65"/>
      <c r="G804" s="65"/>
      <c r="H804" s="59"/>
      <c r="I804" s="59"/>
      <c r="J804" s="88"/>
      <c r="K804" s="88"/>
      <c r="L804" s="59"/>
      <c r="M804" s="236"/>
      <c r="N804" s="65"/>
      <c r="O804" s="65"/>
      <c r="P804" s="65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3:31" x14ac:dyDescent="0.25">
      <c r="C805" s="65"/>
      <c r="D805" s="65"/>
      <c r="E805" s="65"/>
      <c r="F805" s="65"/>
      <c r="G805" s="65"/>
      <c r="H805" s="59"/>
      <c r="I805" s="59"/>
      <c r="J805" s="88"/>
      <c r="K805" s="88"/>
      <c r="L805" s="59"/>
      <c r="M805" s="236"/>
      <c r="N805" s="65"/>
      <c r="O805" s="65"/>
      <c r="P805" s="65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3:31" x14ac:dyDescent="0.25">
      <c r="C806" s="65"/>
      <c r="D806" s="65"/>
      <c r="E806" s="65"/>
      <c r="F806" s="65"/>
      <c r="G806" s="65"/>
      <c r="H806" s="59"/>
      <c r="I806" s="59"/>
      <c r="J806" s="88"/>
      <c r="K806" s="88"/>
      <c r="L806" s="59"/>
      <c r="M806" s="236"/>
      <c r="N806" s="65"/>
      <c r="O806" s="65"/>
      <c r="P806" s="65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3:31" x14ac:dyDescent="0.25">
      <c r="C807" s="65"/>
      <c r="D807" s="65"/>
      <c r="E807" s="65"/>
      <c r="F807" s="65"/>
      <c r="G807" s="65"/>
      <c r="H807" s="59"/>
      <c r="I807" s="59"/>
      <c r="J807" s="88"/>
      <c r="K807" s="88"/>
      <c r="L807" s="59"/>
      <c r="M807" s="236"/>
      <c r="N807" s="65"/>
      <c r="O807" s="65"/>
      <c r="P807" s="65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3:31" x14ac:dyDescent="0.25">
      <c r="C808" s="65"/>
      <c r="D808" s="65"/>
      <c r="E808" s="65"/>
      <c r="F808" s="65"/>
      <c r="G808" s="65"/>
      <c r="H808" s="59"/>
      <c r="I808" s="59"/>
      <c r="J808" s="88"/>
      <c r="K808" s="88"/>
      <c r="L808" s="59"/>
      <c r="M808" s="236"/>
      <c r="N808" s="65"/>
      <c r="O808" s="65"/>
      <c r="P808" s="65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3:31" x14ac:dyDescent="0.25">
      <c r="C809" s="65"/>
      <c r="D809" s="65"/>
      <c r="E809" s="65"/>
      <c r="F809" s="65"/>
      <c r="G809" s="65"/>
      <c r="H809" s="59"/>
      <c r="I809" s="59"/>
      <c r="J809" s="88"/>
      <c r="K809" s="88"/>
      <c r="L809" s="59"/>
      <c r="M809" s="236"/>
      <c r="N809" s="65"/>
      <c r="O809" s="65"/>
      <c r="P809" s="65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3:31" x14ac:dyDescent="0.25">
      <c r="C810" s="65"/>
      <c r="D810" s="65"/>
      <c r="E810" s="65"/>
      <c r="F810" s="65"/>
      <c r="G810" s="65"/>
      <c r="H810" s="59"/>
      <c r="I810" s="59"/>
      <c r="J810" s="88"/>
      <c r="K810" s="88"/>
      <c r="L810" s="59"/>
      <c r="M810" s="236"/>
      <c r="N810" s="65"/>
      <c r="O810" s="65"/>
      <c r="P810" s="65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3:31" x14ac:dyDescent="0.25">
      <c r="C811" s="65"/>
      <c r="D811" s="65"/>
      <c r="E811" s="65"/>
      <c r="F811" s="65"/>
      <c r="G811" s="65"/>
      <c r="H811" s="59"/>
      <c r="I811" s="59"/>
      <c r="J811" s="88"/>
      <c r="K811" s="88"/>
      <c r="L811" s="59"/>
      <c r="M811" s="236"/>
      <c r="N811" s="65"/>
      <c r="O811" s="65"/>
      <c r="P811" s="65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3:31" x14ac:dyDescent="0.25">
      <c r="C812" s="65"/>
      <c r="D812" s="65"/>
      <c r="E812" s="65"/>
      <c r="F812" s="65"/>
      <c r="G812" s="65"/>
      <c r="H812" s="59"/>
      <c r="I812" s="59"/>
      <c r="J812" s="88"/>
      <c r="K812" s="88"/>
      <c r="L812" s="59"/>
      <c r="M812" s="236"/>
      <c r="N812" s="65"/>
      <c r="O812" s="65"/>
      <c r="P812" s="65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3:31" x14ac:dyDescent="0.25">
      <c r="C813" s="65"/>
      <c r="D813" s="65"/>
      <c r="E813" s="65"/>
      <c r="F813" s="65"/>
      <c r="G813" s="65"/>
      <c r="H813" s="59"/>
      <c r="I813" s="59"/>
      <c r="J813" s="88"/>
      <c r="K813" s="88"/>
      <c r="L813" s="59"/>
      <c r="M813" s="236"/>
      <c r="N813" s="65"/>
      <c r="O813" s="65"/>
      <c r="P813" s="65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3:31" x14ac:dyDescent="0.25">
      <c r="C814" s="65"/>
      <c r="D814" s="65"/>
      <c r="E814" s="65"/>
      <c r="F814" s="65"/>
      <c r="G814" s="65"/>
      <c r="H814" s="59"/>
      <c r="I814" s="59"/>
      <c r="J814" s="88"/>
      <c r="K814" s="88"/>
      <c r="L814" s="59"/>
      <c r="M814" s="236"/>
      <c r="N814" s="65"/>
      <c r="O814" s="65"/>
      <c r="P814" s="65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3:31" x14ac:dyDescent="0.25">
      <c r="C815" s="65"/>
      <c r="D815" s="65"/>
      <c r="E815" s="65"/>
      <c r="F815" s="65"/>
      <c r="G815" s="65"/>
      <c r="H815" s="59"/>
      <c r="I815" s="59"/>
      <c r="J815" s="88"/>
      <c r="K815" s="88"/>
      <c r="L815" s="59"/>
      <c r="M815" s="236"/>
      <c r="N815" s="65"/>
      <c r="O815" s="65"/>
      <c r="P815" s="65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3:31" x14ac:dyDescent="0.25">
      <c r="C816" s="65"/>
      <c r="D816" s="65"/>
      <c r="E816" s="65"/>
      <c r="F816" s="65"/>
      <c r="G816" s="65"/>
      <c r="H816" s="59"/>
      <c r="I816" s="59"/>
      <c r="J816" s="88"/>
      <c r="K816" s="88"/>
      <c r="L816" s="59"/>
      <c r="M816" s="236"/>
      <c r="N816" s="65"/>
      <c r="O816" s="65"/>
      <c r="P816" s="65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3:31" x14ac:dyDescent="0.25">
      <c r="C817" s="65"/>
      <c r="D817" s="65"/>
      <c r="E817" s="65"/>
      <c r="F817" s="65"/>
      <c r="G817" s="65"/>
      <c r="H817" s="59"/>
      <c r="I817" s="59"/>
      <c r="J817" s="88"/>
      <c r="K817" s="88"/>
      <c r="L817" s="59"/>
      <c r="M817" s="236"/>
      <c r="N817" s="65"/>
      <c r="O817" s="65"/>
      <c r="P817" s="65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3:31" x14ac:dyDescent="0.25">
      <c r="C818" s="65"/>
      <c r="D818" s="65"/>
      <c r="E818" s="65"/>
      <c r="F818" s="65"/>
      <c r="G818" s="65"/>
      <c r="H818" s="59"/>
      <c r="I818" s="59"/>
      <c r="J818" s="88"/>
      <c r="K818" s="88"/>
      <c r="L818" s="59"/>
      <c r="M818" s="236"/>
      <c r="N818" s="65"/>
      <c r="O818" s="65"/>
      <c r="P818" s="65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3:31" x14ac:dyDescent="0.25">
      <c r="C819" s="65"/>
      <c r="D819" s="65"/>
      <c r="E819" s="65"/>
      <c r="F819" s="65"/>
      <c r="G819" s="65"/>
      <c r="H819" s="59"/>
      <c r="I819" s="59"/>
      <c r="J819" s="88"/>
      <c r="K819" s="88"/>
      <c r="L819" s="59"/>
      <c r="M819" s="236"/>
      <c r="N819" s="65"/>
      <c r="O819" s="65"/>
      <c r="P819" s="65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3:31" x14ac:dyDescent="0.25">
      <c r="C820" s="65"/>
      <c r="D820" s="65"/>
      <c r="E820" s="65"/>
      <c r="F820" s="65"/>
      <c r="G820" s="65"/>
      <c r="H820" s="59"/>
      <c r="I820" s="59"/>
      <c r="J820" s="88"/>
      <c r="K820" s="88"/>
      <c r="L820" s="59"/>
      <c r="M820" s="236"/>
      <c r="N820" s="65"/>
      <c r="O820" s="65"/>
      <c r="P820" s="65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3:31" x14ac:dyDescent="0.25">
      <c r="C821" s="65"/>
      <c r="D821" s="65"/>
      <c r="E821" s="65"/>
      <c r="F821" s="65"/>
      <c r="G821" s="65"/>
      <c r="H821" s="59"/>
      <c r="I821" s="59"/>
      <c r="J821" s="88"/>
      <c r="K821" s="88"/>
      <c r="L821" s="59"/>
      <c r="M821" s="236"/>
      <c r="N821" s="65"/>
      <c r="O821" s="65"/>
      <c r="P821" s="65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3:31" x14ac:dyDescent="0.25">
      <c r="C822" s="65"/>
      <c r="D822" s="65"/>
      <c r="E822" s="65"/>
      <c r="F822" s="65"/>
      <c r="G822" s="65"/>
      <c r="H822" s="59"/>
      <c r="I822" s="59"/>
      <c r="J822" s="88"/>
      <c r="K822" s="88"/>
      <c r="L822" s="59"/>
      <c r="M822" s="236"/>
      <c r="N822" s="65"/>
      <c r="O822" s="65"/>
      <c r="P822" s="65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3:31" x14ac:dyDescent="0.25">
      <c r="C823" s="65"/>
      <c r="D823" s="65"/>
      <c r="E823" s="65"/>
      <c r="F823" s="65"/>
      <c r="G823" s="65"/>
      <c r="H823" s="59"/>
      <c r="I823" s="59"/>
      <c r="J823" s="88"/>
      <c r="K823" s="88"/>
      <c r="L823" s="59"/>
      <c r="M823" s="236"/>
      <c r="N823" s="65"/>
      <c r="O823" s="65"/>
      <c r="P823" s="65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3:31" x14ac:dyDescent="0.25">
      <c r="C824" s="65"/>
      <c r="D824" s="65"/>
      <c r="E824" s="65"/>
      <c r="F824" s="65"/>
      <c r="G824" s="65"/>
      <c r="H824" s="59"/>
      <c r="I824" s="59"/>
      <c r="J824" s="88"/>
      <c r="K824" s="88"/>
      <c r="L824" s="59"/>
      <c r="M824" s="236"/>
      <c r="N824" s="65"/>
      <c r="O824" s="65"/>
      <c r="P824" s="65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3:31" x14ac:dyDescent="0.25">
      <c r="C825" s="65"/>
      <c r="D825" s="65"/>
      <c r="E825" s="65"/>
      <c r="F825" s="65"/>
      <c r="G825" s="65"/>
      <c r="H825" s="59"/>
      <c r="I825" s="59"/>
      <c r="J825" s="88"/>
      <c r="K825" s="88"/>
      <c r="L825" s="59"/>
      <c r="M825" s="236"/>
      <c r="N825" s="65"/>
      <c r="O825" s="65"/>
      <c r="P825" s="65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3:31" x14ac:dyDescent="0.25">
      <c r="C826" s="65"/>
      <c r="D826" s="65"/>
      <c r="E826" s="65"/>
      <c r="F826" s="65"/>
      <c r="G826" s="65"/>
      <c r="H826" s="59"/>
      <c r="I826" s="59"/>
      <c r="J826" s="88"/>
      <c r="K826" s="88"/>
      <c r="L826" s="59"/>
      <c r="M826" s="236"/>
      <c r="N826" s="65"/>
      <c r="O826" s="65"/>
      <c r="P826" s="65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3:31" x14ac:dyDescent="0.25">
      <c r="C827" s="65"/>
      <c r="D827" s="65"/>
      <c r="E827" s="65"/>
      <c r="F827" s="65"/>
      <c r="G827" s="65"/>
      <c r="H827" s="59"/>
      <c r="I827" s="59"/>
      <c r="J827" s="88"/>
      <c r="K827" s="88"/>
      <c r="L827" s="59"/>
      <c r="M827" s="236"/>
      <c r="N827" s="65"/>
      <c r="O827" s="65"/>
      <c r="P827" s="65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3:31" x14ac:dyDescent="0.25">
      <c r="C828" s="65"/>
      <c r="D828" s="65"/>
      <c r="E828" s="65"/>
      <c r="F828" s="65"/>
      <c r="G828" s="65"/>
      <c r="H828" s="59"/>
      <c r="I828" s="59"/>
      <c r="J828" s="88"/>
      <c r="K828" s="88"/>
      <c r="L828" s="59"/>
      <c r="M828" s="236"/>
      <c r="N828" s="65"/>
      <c r="O828" s="65"/>
      <c r="P828" s="65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3:31" x14ac:dyDescent="0.25">
      <c r="C829" s="65"/>
      <c r="D829" s="65"/>
      <c r="E829" s="65"/>
      <c r="F829" s="65"/>
      <c r="G829" s="65"/>
      <c r="H829" s="59"/>
      <c r="I829" s="59"/>
      <c r="J829" s="88"/>
      <c r="K829" s="88"/>
      <c r="L829" s="59"/>
      <c r="M829" s="236"/>
      <c r="N829" s="65"/>
      <c r="O829" s="65"/>
      <c r="P829" s="65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3:31" x14ac:dyDescent="0.25">
      <c r="C830" s="65"/>
      <c r="D830" s="65"/>
      <c r="E830" s="65"/>
      <c r="F830" s="65"/>
      <c r="G830" s="65"/>
      <c r="H830" s="59"/>
      <c r="I830" s="59"/>
      <c r="J830" s="88"/>
      <c r="K830" s="88"/>
      <c r="L830" s="59"/>
      <c r="M830" s="236"/>
      <c r="N830" s="65"/>
      <c r="O830" s="65"/>
      <c r="P830" s="65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3:31" x14ac:dyDescent="0.25">
      <c r="C831" s="65"/>
      <c r="D831" s="65"/>
      <c r="E831" s="65"/>
      <c r="F831" s="65"/>
      <c r="G831" s="65"/>
      <c r="H831" s="59"/>
      <c r="I831" s="59"/>
      <c r="J831" s="88"/>
      <c r="K831" s="88"/>
      <c r="L831" s="59"/>
      <c r="M831" s="236"/>
      <c r="N831" s="65"/>
      <c r="O831" s="65"/>
      <c r="P831" s="65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3:31" x14ac:dyDescent="0.25">
      <c r="C832" s="65"/>
      <c r="D832" s="65"/>
      <c r="E832" s="65"/>
      <c r="F832" s="65"/>
      <c r="G832" s="65"/>
      <c r="H832" s="59"/>
      <c r="I832" s="59"/>
      <c r="J832" s="88"/>
      <c r="K832" s="88"/>
      <c r="L832" s="59"/>
      <c r="M832" s="236"/>
      <c r="N832" s="65"/>
      <c r="O832" s="65"/>
      <c r="P832" s="65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3:31" x14ac:dyDescent="0.25">
      <c r="C833" s="65"/>
      <c r="D833" s="65"/>
      <c r="E833" s="65"/>
      <c r="F833" s="65"/>
      <c r="G833" s="65"/>
      <c r="H833" s="59"/>
      <c r="I833" s="59"/>
      <c r="J833" s="88"/>
      <c r="K833" s="88"/>
      <c r="L833" s="59"/>
      <c r="M833" s="236"/>
      <c r="N833" s="65"/>
      <c r="O833" s="65"/>
      <c r="P833" s="65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3:31" x14ac:dyDescent="0.25">
      <c r="C834" s="65"/>
      <c r="D834" s="65"/>
      <c r="E834" s="65"/>
      <c r="F834" s="65"/>
      <c r="G834" s="65"/>
      <c r="H834" s="59"/>
      <c r="I834" s="59"/>
      <c r="J834" s="88"/>
      <c r="K834" s="88"/>
      <c r="L834" s="59"/>
      <c r="M834" s="236"/>
      <c r="N834" s="65"/>
      <c r="O834" s="65"/>
      <c r="P834" s="65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3:31" x14ac:dyDescent="0.25">
      <c r="C835" s="65"/>
      <c r="D835" s="65"/>
      <c r="E835" s="65"/>
      <c r="F835" s="65"/>
      <c r="G835" s="65"/>
      <c r="H835" s="59"/>
      <c r="I835" s="59"/>
      <c r="J835" s="88"/>
      <c r="K835" s="88"/>
      <c r="L835" s="59"/>
      <c r="M835" s="236"/>
      <c r="N835" s="65"/>
      <c r="O835" s="65"/>
      <c r="P835" s="65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3:31" x14ac:dyDescent="0.25">
      <c r="C836" s="65"/>
      <c r="D836" s="65"/>
      <c r="E836" s="65"/>
      <c r="F836" s="65"/>
      <c r="G836" s="65"/>
      <c r="H836" s="59"/>
      <c r="I836" s="59"/>
      <c r="J836" s="88"/>
      <c r="K836" s="88"/>
      <c r="L836" s="59"/>
      <c r="M836" s="236"/>
      <c r="N836" s="65"/>
      <c r="O836" s="65"/>
      <c r="P836" s="65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3:31" x14ac:dyDescent="0.25">
      <c r="C837" s="65"/>
      <c r="D837" s="65"/>
      <c r="E837" s="65"/>
      <c r="F837" s="65"/>
      <c r="G837" s="65"/>
      <c r="H837" s="59"/>
      <c r="I837" s="59"/>
      <c r="J837" s="88"/>
      <c r="K837" s="88"/>
      <c r="L837" s="59"/>
      <c r="M837" s="236"/>
      <c r="N837" s="65"/>
      <c r="O837" s="65"/>
      <c r="P837" s="65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3:31" x14ac:dyDescent="0.25">
      <c r="C838" s="65"/>
      <c r="D838" s="65"/>
      <c r="E838" s="65"/>
      <c r="F838" s="65"/>
      <c r="G838" s="65"/>
      <c r="H838" s="59"/>
      <c r="I838" s="59"/>
      <c r="J838" s="88"/>
      <c r="K838" s="88"/>
      <c r="L838" s="59"/>
      <c r="M838" s="236"/>
      <c r="N838" s="65"/>
      <c r="O838" s="65"/>
      <c r="P838" s="65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3:31" x14ac:dyDescent="0.25">
      <c r="C839" s="65"/>
      <c r="D839" s="65"/>
      <c r="E839" s="65"/>
      <c r="F839" s="65"/>
      <c r="G839" s="65"/>
      <c r="H839" s="59"/>
      <c r="I839" s="59"/>
      <c r="J839" s="88"/>
      <c r="K839" s="88"/>
      <c r="L839" s="59"/>
      <c r="M839" s="236"/>
      <c r="N839" s="65"/>
      <c r="O839" s="65"/>
      <c r="P839" s="65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3:31" x14ac:dyDescent="0.25">
      <c r="C840" s="65"/>
      <c r="D840" s="65"/>
      <c r="E840" s="65"/>
      <c r="F840" s="65"/>
      <c r="G840" s="65"/>
      <c r="H840" s="59"/>
      <c r="I840" s="59"/>
      <c r="J840" s="88"/>
      <c r="K840" s="88"/>
      <c r="L840" s="59"/>
      <c r="M840" s="236"/>
      <c r="N840" s="65"/>
      <c r="O840" s="65"/>
      <c r="P840" s="65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3:31" x14ac:dyDescent="0.25">
      <c r="C841" s="65"/>
      <c r="D841" s="65"/>
      <c r="E841" s="65"/>
      <c r="F841" s="65"/>
      <c r="G841" s="65"/>
      <c r="H841" s="59"/>
      <c r="I841" s="59"/>
      <c r="J841" s="88"/>
      <c r="K841" s="88"/>
      <c r="L841" s="59"/>
      <c r="M841" s="236"/>
      <c r="N841" s="65"/>
      <c r="O841" s="65"/>
      <c r="P841" s="65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3:31" x14ac:dyDescent="0.25">
      <c r="C842" s="65"/>
      <c r="D842" s="65"/>
      <c r="E842" s="65"/>
      <c r="F842" s="65"/>
      <c r="G842" s="65"/>
      <c r="H842" s="59"/>
      <c r="I842" s="59"/>
      <c r="J842" s="88"/>
      <c r="K842" s="88"/>
      <c r="L842" s="59"/>
      <c r="M842" s="236"/>
      <c r="N842" s="65"/>
      <c r="O842" s="65"/>
      <c r="P842" s="65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3:31" x14ac:dyDescent="0.25">
      <c r="C843" s="65"/>
      <c r="D843" s="65"/>
      <c r="E843" s="65"/>
      <c r="F843" s="65"/>
      <c r="G843" s="65"/>
      <c r="H843" s="59"/>
      <c r="I843" s="59"/>
      <c r="J843" s="88"/>
      <c r="K843" s="88"/>
      <c r="L843" s="59"/>
      <c r="M843" s="236"/>
      <c r="N843" s="65"/>
      <c r="O843" s="65"/>
      <c r="P843" s="65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3:31" x14ac:dyDescent="0.25">
      <c r="C844" s="65"/>
      <c r="D844" s="65"/>
      <c r="E844" s="65"/>
      <c r="F844" s="65"/>
      <c r="G844" s="65"/>
      <c r="H844" s="59"/>
      <c r="I844" s="59"/>
      <c r="J844" s="88"/>
      <c r="K844" s="88"/>
      <c r="L844" s="59"/>
      <c r="M844" s="236"/>
      <c r="N844" s="65"/>
      <c r="O844" s="65"/>
      <c r="P844" s="65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3:31" x14ac:dyDescent="0.25">
      <c r="C845" s="65"/>
      <c r="D845" s="65"/>
      <c r="E845" s="65"/>
      <c r="F845" s="65"/>
      <c r="G845" s="65"/>
      <c r="H845" s="59"/>
      <c r="I845" s="59"/>
      <c r="J845" s="88"/>
      <c r="K845" s="88"/>
      <c r="L845" s="59"/>
      <c r="M845" s="236"/>
      <c r="N845" s="65"/>
      <c r="O845" s="65"/>
      <c r="P845" s="65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3:31" x14ac:dyDescent="0.25">
      <c r="C846" s="65"/>
      <c r="D846" s="65"/>
      <c r="E846" s="65"/>
      <c r="F846" s="65"/>
      <c r="G846" s="65"/>
      <c r="H846" s="59"/>
      <c r="I846" s="59"/>
      <c r="J846" s="88"/>
      <c r="K846" s="88"/>
      <c r="L846" s="59"/>
      <c r="M846" s="236"/>
      <c r="N846" s="65"/>
      <c r="O846" s="65"/>
      <c r="P846" s="65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3:31" x14ac:dyDescent="0.25">
      <c r="C847" s="65"/>
      <c r="D847" s="65"/>
      <c r="E847" s="65"/>
      <c r="F847" s="65"/>
      <c r="G847" s="65"/>
      <c r="H847" s="59"/>
      <c r="I847" s="59"/>
      <c r="J847" s="88"/>
      <c r="K847" s="88"/>
      <c r="L847" s="59"/>
      <c r="M847" s="236"/>
      <c r="N847" s="65"/>
      <c r="O847" s="65"/>
      <c r="P847" s="65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3:31" x14ac:dyDescent="0.25">
      <c r="C848" s="65"/>
      <c r="D848" s="65"/>
      <c r="E848" s="65"/>
      <c r="F848" s="65"/>
      <c r="G848" s="65"/>
      <c r="H848" s="59"/>
      <c r="I848" s="59"/>
      <c r="J848" s="88"/>
      <c r="K848" s="88"/>
      <c r="L848" s="59"/>
      <c r="M848" s="236"/>
      <c r="N848" s="65"/>
      <c r="O848" s="65"/>
      <c r="P848" s="65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3:31" x14ac:dyDescent="0.25">
      <c r="C849" s="65"/>
      <c r="D849" s="65"/>
      <c r="E849" s="65"/>
      <c r="F849" s="65"/>
      <c r="G849" s="65"/>
      <c r="H849" s="59"/>
      <c r="I849" s="59"/>
      <c r="J849" s="88"/>
      <c r="K849" s="88"/>
      <c r="L849" s="59"/>
      <c r="M849" s="236"/>
      <c r="N849" s="65"/>
      <c r="O849" s="65"/>
      <c r="P849" s="65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3:31" x14ac:dyDescent="0.25">
      <c r="C850" s="65"/>
      <c r="D850" s="65"/>
      <c r="E850" s="65"/>
      <c r="F850" s="65"/>
      <c r="G850" s="65"/>
      <c r="H850" s="59"/>
      <c r="I850" s="59"/>
      <c r="J850" s="88"/>
      <c r="K850" s="88"/>
      <c r="L850" s="59"/>
      <c r="M850" s="236"/>
      <c r="N850" s="65"/>
      <c r="O850" s="65"/>
      <c r="P850" s="65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3:31" x14ac:dyDescent="0.25">
      <c r="C851" s="65"/>
      <c r="D851" s="65"/>
      <c r="E851" s="65"/>
      <c r="F851" s="65"/>
      <c r="G851" s="65"/>
      <c r="H851" s="59"/>
      <c r="I851" s="59"/>
      <c r="J851" s="88"/>
      <c r="K851" s="88"/>
      <c r="L851" s="59"/>
      <c r="M851" s="236"/>
      <c r="N851" s="65"/>
      <c r="O851" s="65"/>
      <c r="P851" s="65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3:31" x14ac:dyDescent="0.25">
      <c r="C852" s="65"/>
      <c r="D852" s="65"/>
      <c r="E852" s="65"/>
      <c r="F852" s="65"/>
      <c r="G852" s="65"/>
      <c r="H852" s="59"/>
      <c r="I852" s="59"/>
      <c r="J852" s="88"/>
      <c r="K852" s="88"/>
      <c r="L852" s="59"/>
      <c r="M852" s="236"/>
      <c r="N852" s="65"/>
      <c r="O852" s="65"/>
      <c r="P852" s="65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3:31" x14ac:dyDescent="0.25">
      <c r="C853" s="65"/>
      <c r="D853" s="65"/>
      <c r="E853" s="65"/>
      <c r="F853" s="65"/>
      <c r="G853" s="65"/>
      <c r="H853" s="59"/>
      <c r="I853" s="59"/>
      <c r="J853" s="88"/>
      <c r="K853" s="88"/>
      <c r="L853" s="59"/>
      <c r="M853" s="236"/>
      <c r="N853" s="65"/>
      <c r="O853" s="65"/>
      <c r="P853" s="65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3:31" x14ac:dyDescent="0.25">
      <c r="C854" s="65"/>
      <c r="D854" s="65"/>
      <c r="E854" s="65"/>
      <c r="F854" s="65"/>
      <c r="G854" s="65"/>
      <c r="H854" s="59"/>
      <c r="I854" s="59"/>
      <c r="J854" s="88"/>
      <c r="K854" s="88"/>
      <c r="L854" s="59"/>
      <c r="M854" s="236"/>
      <c r="N854" s="65"/>
      <c r="O854" s="65"/>
      <c r="P854" s="65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3:31" x14ac:dyDescent="0.25">
      <c r="C855" s="65"/>
      <c r="D855" s="65"/>
      <c r="E855" s="65"/>
      <c r="F855" s="65"/>
      <c r="G855" s="65"/>
      <c r="H855" s="59"/>
      <c r="I855" s="59"/>
      <c r="J855" s="88"/>
      <c r="K855" s="88"/>
      <c r="L855" s="59"/>
      <c r="M855" s="236"/>
      <c r="N855" s="65"/>
      <c r="O855" s="65"/>
      <c r="P855" s="65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3:31" x14ac:dyDescent="0.25">
      <c r="C856" s="65"/>
      <c r="D856" s="65"/>
      <c r="E856" s="65"/>
      <c r="F856" s="65"/>
      <c r="G856" s="65"/>
      <c r="H856" s="59"/>
      <c r="I856" s="59"/>
      <c r="J856" s="88"/>
      <c r="K856" s="88"/>
      <c r="L856" s="59"/>
      <c r="M856" s="236"/>
      <c r="N856" s="65"/>
      <c r="O856" s="65"/>
      <c r="P856" s="65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3:31" x14ac:dyDescent="0.25">
      <c r="C857" s="65"/>
      <c r="D857" s="65"/>
      <c r="E857" s="65"/>
      <c r="F857" s="65"/>
      <c r="G857" s="65"/>
      <c r="H857" s="59"/>
      <c r="I857" s="59"/>
      <c r="J857" s="88"/>
      <c r="K857" s="88"/>
      <c r="L857" s="59"/>
      <c r="M857" s="236"/>
      <c r="N857" s="65"/>
      <c r="O857" s="65"/>
      <c r="P857" s="65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3:31" x14ac:dyDescent="0.25">
      <c r="C858" s="65"/>
      <c r="D858" s="65"/>
      <c r="E858" s="65"/>
      <c r="F858" s="65"/>
      <c r="G858" s="65"/>
      <c r="H858" s="59"/>
      <c r="I858" s="59"/>
      <c r="J858" s="88"/>
      <c r="K858" s="88"/>
      <c r="L858" s="59"/>
      <c r="M858" s="236"/>
      <c r="N858" s="65"/>
      <c r="O858" s="65"/>
      <c r="P858" s="65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3:31" x14ac:dyDescent="0.25">
      <c r="C859" s="65"/>
      <c r="D859" s="65"/>
      <c r="E859" s="65"/>
      <c r="F859" s="65"/>
      <c r="G859" s="65"/>
      <c r="H859" s="59"/>
      <c r="I859" s="59"/>
      <c r="J859" s="88"/>
      <c r="K859" s="88"/>
      <c r="L859" s="59"/>
      <c r="M859" s="236"/>
      <c r="N859" s="65"/>
      <c r="O859" s="65"/>
      <c r="P859" s="65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3:31" x14ac:dyDescent="0.25">
      <c r="C860" s="65"/>
      <c r="D860" s="65"/>
      <c r="E860" s="65"/>
      <c r="F860" s="65"/>
      <c r="G860" s="65"/>
      <c r="H860" s="59"/>
      <c r="I860" s="59"/>
      <c r="J860" s="88"/>
      <c r="K860" s="88"/>
      <c r="L860" s="59"/>
      <c r="M860" s="236"/>
      <c r="N860" s="65"/>
      <c r="O860" s="65"/>
      <c r="P860" s="65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3:31" x14ac:dyDescent="0.25">
      <c r="C861" s="65"/>
      <c r="D861" s="65"/>
      <c r="E861" s="65"/>
      <c r="F861" s="65"/>
      <c r="G861" s="65"/>
      <c r="H861" s="59"/>
      <c r="I861" s="59"/>
      <c r="J861" s="88"/>
      <c r="K861" s="88"/>
      <c r="L861" s="59"/>
      <c r="M861" s="236"/>
      <c r="N861" s="65"/>
      <c r="O861" s="65"/>
      <c r="P861" s="65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3:31" x14ac:dyDescent="0.25">
      <c r="C862" s="65"/>
      <c r="D862" s="65"/>
      <c r="E862" s="65"/>
      <c r="F862" s="65"/>
      <c r="G862" s="65"/>
      <c r="H862" s="59"/>
      <c r="I862" s="59"/>
      <c r="J862" s="88"/>
      <c r="K862" s="88"/>
      <c r="L862" s="59"/>
      <c r="M862" s="236"/>
      <c r="N862" s="65"/>
      <c r="O862" s="65"/>
      <c r="P862" s="65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3:31" x14ac:dyDescent="0.25">
      <c r="C863" s="65"/>
      <c r="D863" s="65"/>
      <c r="E863" s="65"/>
      <c r="F863" s="65"/>
      <c r="G863" s="65"/>
      <c r="H863" s="59"/>
      <c r="I863" s="59"/>
      <c r="J863" s="88"/>
      <c r="K863" s="88"/>
      <c r="L863" s="59"/>
      <c r="M863" s="236"/>
      <c r="N863" s="65"/>
      <c r="O863" s="65"/>
      <c r="P863" s="65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3:31" x14ac:dyDescent="0.25">
      <c r="C864" s="65"/>
      <c r="D864" s="65"/>
      <c r="E864" s="65"/>
      <c r="F864" s="65"/>
      <c r="G864" s="65"/>
      <c r="H864" s="59"/>
      <c r="I864" s="59"/>
      <c r="J864" s="88"/>
      <c r="K864" s="88"/>
      <c r="L864" s="59"/>
      <c r="M864" s="236"/>
      <c r="N864" s="65"/>
      <c r="O864" s="65"/>
      <c r="P864" s="65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3:31" x14ac:dyDescent="0.25">
      <c r="C865" s="65"/>
      <c r="D865" s="65"/>
      <c r="E865" s="65"/>
      <c r="F865" s="65"/>
      <c r="G865" s="65"/>
      <c r="H865" s="59"/>
      <c r="I865" s="59"/>
      <c r="J865" s="88"/>
      <c r="K865" s="88"/>
      <c r="L865" s="59"/>
      <c r="M865" s="236"/>
      <c r="N865" s="65"/>
      <c r="O865" s="65"/>
      <c r="P865" s="65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3:31" x14ac:dyDescent="0.25">
      <c r="C866" s="65"/>
      <c r="D866" s="65"/>
      <c r="E866" s="65"/>
      <c r="F866" s="65"/>
      <c r="G866" s="65"/>
      <c r="H866" s="59"/>
      <c r="I866" s="59"/>
      <c r="J866" s="88"/>
      <c r="K866" s="88"/>
      <c r="L866" s="59"/>
      <c r="M866" s="236"/>
      <c r="N866" s="65"/>
      <c r="O866" s="65"/>
      <c r="P866" s="65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3:31" x14ac:dyDescent="0.25">
      <c r="C867" s="65"/>
      <c r="D867" s="65"/>
      <c r="E867" s="65"/>
      <c r="F867" s="65"/>
      <c r="G867" s="65"/>
      <c r="H867" s="59"/>
      <c r="I867" s="59"/>
      <c r="J867" s="88"/>
      <c r="K867" s="88"/>
      <c r="L867" s="59"/>
      <c r="M867" s="236"/>
      <c r="N867" s="65"/>
      <c r="O867" s="65"/>
      <c r="P867" s="65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3:31" x14ac:dyDescent="0.25">
      <c r="C868" s="65"/>
      <c r="D868" s="65"/>
      <c r="E868" s="65"/>
      <c r="F868" s="65"/>
      <c r="G868" s="65"/>
      <c r="H868" s="59"/>
      <c r="I868" s="59"/>
      <c r="J868" s="88"/>
      <c r="K868" s="88"/>
      <c r="L868" s="59"/>
      <c r="M868" s="236"/>
      <c r="N868" s="65"/>
      <c r="O868" s="65"/>
      <c r="P868" s="65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3:31" x14ac:dyDescent="0.25">
      <c r="C869" s="65"/>
      <c r="D869" s="65"/>
      <c r="E869" s="65"/>
      <c r="F869" s="65"/>
      <c r="G869" s="65"/>
      <c r="H869" s="59"/>
      <c r="I869" s="59"/>
      <c r="J869" s="88"/>
      <c r="K869" s="88"/>
      <c r="L869" s="59"/>
      <c r="M869" s="236"/>
      <c r="N869" s="65"/>
      <c r="O869" s="65"/>
      <c r="P869" s="65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3:31" x14ac:dyDescent="0.25">
      <c r="C870" s="65"/>
      <c r="D870" s="65"/>
      <c r="E870" s="65"/>
      <c r="F870" s="65"/>
      <c r="G870" s="65"/>
      <c r="H870" s="59"/>
      <c r="I870" s="59"/>
      <c r="J870" s="88"/>
      <c r="K870" s="88"/>
      <c r="L870" s="59"/>
      <c r="M870" s="236"/>
      <c r="N870" s="65"/>
      <c r="O870" s="65"/>
      <c r="P870" s="65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3:31" x14ac:dyDescent="0.25">
      <c r="C871" s="65"/>
      <c r="D871" s="65"/>
      <c r="E871" s="65"/>
      <c r="F871" s="65"/>
      <c r="G871" s="65"/>
      <c r="H871" s="59"/>
      <c r="I871" s="59"/>
      <c r="J871" s="88"/>
      <c r="K871" s="88"/>
      <c r="L871" s="59"/>
      <c r="M871" s="236"/>
      <c r="N871" s="65"/>
      <c r="O871" s="65"/>
      <c r="P871" s="65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3:31" x14ac:dyDescent="0.25">
      <c r="C872" s="65"/>
      <c r="D872" s="65"/>
      <c r="E872" s="65"/>
      <c r="F872" s="65"/>
      <c r="G872" s="65"/>
      <c r="H872" s="59"/>
      <c r="I872" s="59"/>
      <c r="J872" s="88"/>
      <c r="K872" s="88"/>
      <c r="L872" s="59"/>
      <c r="M872" s="236"/>
      <c r="N872" s="65"/>
      <c r="O872" s="65"/>
      <c r="P872" s="65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3:31" x14ac:dyDescent="0.25">
      <c r="C873" s="65"/>
      <c r="D873" s="65"/>
      <c r="E873" s="65"/>
      <c r="F873" s="65"/>
      <c r="G873" s="65"/>
      <c r="H873" s="59"/>
      <c r="I873" s="59"/>
      <c r="J873" s="88"/>
      <c r="K873" s="88"/>
      <c r="L873" s="59"/>
      <c r="M873" s="236"/>
      <c r="N873" s="65"/>
      <c r="O873" s="65"/>
      <c r="P873" s="65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3:31" x14ac:dyDescent="0.25">
      <c r="C874" s="65"/>
      <c r="D874" s="65"/>
      <c r="E874" s="65"/>
      <c r="F874" s="65"/>
      <c r="G874" s="65"/>
      <c r="H874" s="59"/>
      <c r="I874" s="59"/>
      <c r="J874" s="88"/>
      <c r="K874" s="88"/>
      <c r="L874" s="59"/>
      <c r="M874" s="236"/>
      <c r="N874" s="65"/>
      <c r="O874" s="65"/>
      <c r="P874" s="65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3:31" x14ac:dyDescent="0.25">
      <c r="C875" s="65"/>
      <c r="D875" s="65"/>
      <c r="E875" s="65"/>
      <c r="F875" s="65"/>
      <c r="G875" s="65"/>
      <c r="H875" s="59"/>
      <c r="I875" s="59"/>
      <c r="J875" s="88"/>
      <c r="K875" s="88"/>
      <c r="L875" s="59"/>
      <c r="M875" s="236"/>
      <c r="N875" s="65"/>
      <c r="O875" s="65"/>
      <c r="P875" s="65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3:31" x14ac:dyDescent="0.25">
      <c r="C876" s="65"/>
      <c r="D876" s="65"/>
      <c r="E876" s="65"/>
      <c r="F876" s="65"/>
      <c r="G876" s="65"/>
      <c r="H876" s="59"/>
      <c r="I876" s="59"/>
      <c r="J876" s="88"/>
      <c r="K876" s="88"/>
      <c r="L876" s="59"/>
      <c r="M876" s="236"/>
      <c r="N876" s="65"/>
      <c r="O876" s="65"/>
      <c r="P876" s="65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3:31" x14ac:dyDescent="0.25">
      <c r="C877" s="65"/>
      <c r="D877" s="65"/>
      <c r="E877" s="65"/>
      <c r="F877" s="65"/>
      <c r="G877" s="65"/>
      <c r="H877" s="59"/>
      <c r="I877" s="59"/>
      <c r="J877" s="88"/>
      <c r="K877" s="88"/>
      <c r="L877" s="59"/>
      <c r="M877" s="236"/>
      <c r="N877" s="65"/>
      <c r="O877" s="65"/>
      <c r="P877" s="65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3:31" x14ac:dyDescent="0.25">
      <c r="C878" s="65"/>
      <c r="D878" s="65"/>
      <c r="E878" s="65"/>
      <c r="F878" s="65"/>
      <c r="G878" s="65"/>
      <c r="H878" s="59"/>
      <c r="I878" s="59"/>
      <c r="J878" s="88"/>
      <c r="K878" s="88"/>
      <c r="L878" s="59"/>
      <c r="M878" s="236"/>
      <c r="N878" s="65"/>
      <c r="O878" s="65"/>
      <c r="P878" s="65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3:31" x14ac:dyDescent="0.25">
      <c r="C879" s="65"/>
      <c r="D879" s="65"/>
      <c r="E879" s="65"/>
      <c r="F879" s="65"/>
      <c r="G879" s="65"/>
      <c r="H879" s="59"/>
      <c r="I879" s="59"/>
      <c r="J879" s="88"/>
      <c r="K879" s="88"/>
      <c r="L879" s="59"/>
      <c r="M879" s="236"/>
      <c r="N879" s="65"/>
      <c r="O879" s="65"/>
      <c r="P879" s="65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3:31" x14ac:dyDescent="0.25">
      <c r="C880" s="65"/>
      <c r="D880" s="65"/>
      <c r="E880" s="65"/>
      <c r="F880" s="65"/>
      <c r="G880" s="65"/>
      <c r="H880" s="59"/>
      <c r="I880" s="59"/>
      <c r="J880" s="88"/>
      <c r="K880" s="88"/>
      <c r="L880" s="59"/>
      <c r="M880" s="236"/>
      <c r="N880" s="65"/>
      <c r="O880" s="65"/>
      <c r="P880" s="65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3:31" x14ac:dyDescent="0.25">
      <c r="C881" s="65"/>
      <c r="D881" s="65"/>
      <c r="E881" s="65"/>
      <c r="F881" s="65"/>
      <c r="G881" s="65"/>
      <c r="H881" s="59"/>
      <c r="I881" s="59"/>
      <c r="J881" s="88"/>
      <c r="K881" s="88"/>
      <c r="L881" s="59"/>
      <c r="M881" s="236"/>
      <c r="N881" s="65"/>
      <c r="O881" s="65"/>
      <c r="P881" s="65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3:31" x14ac:dyDescent="0.25">
      <c r="C882" s="65"/>
      <c r="D882" s="65"/>
      <c r="E882" s="65"/>
      <c r="F882" s="65"/>
      <c r="G882" s="65"/>
      <c r="H882" s="59"/>
      <c r="I882" s="59"/>
      <c r="J882" s="88"/>
      <c r="K882" s="88"/>
      <c r="L882" s="59"/>
      <c r="M882" s="236"/>
      <c r="N882" s="65"/>
      <c r="O882" s="65"/>
      <c r="P882" s="65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3:31" x14ac:dyDescent="0.25">
      <c r="C883" s="65"/>
      <c r="D883" s="65"/>
      <c r="E883" s="65"/>
      <c r="F883" s="65"/>
      <c r="G883" s="65"/>
      <c r="H883" s="59"/>
      <c r="I883" s="59"/>
      <c r="J883" s="88"/>
      <c r="K883" s="88"/>
      <c r="L883" s="59"/>
      <c r="M883" s="236"/>
      <c r="N883" s="65"/>
      <c r="O883" s="65"/>
      <c r="P883" s="65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3:31" x14ac:dyDescent="0.25">
      <c r="C884" s="65"/>
      <c r="D884" s="65"/>
      <c r="E884" s="65"/>
      <c r="F884" s="65"/>
      <c r="G884" s="65"/>
      <c r="H884" s="59"/>
      <c r="I884" s="59"/>
      <c r="J884" s="88"/>
      <c r="K884" s="88"/>
      <c r="L884" s="59"/>
      <c r="M884" s="236"/>
      <c r="N884" s="65"/>
      <c r="O884" s="65"/>
      <c r="P884" s="65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3:31" x14ac:dyDescent="0.25">
      <c r="C885" s="65"/>
      <c r="D885" s="65"/>
      <c r="E885" s="65"/>
      <c r="F885" s="65"/>
      <c r="G885" s="65"/>
      <c r="H885" s="59"/>
      <c r="I885" s="59"/>
      <c r="J885" s="88"/>
      <c r="K885" s="88"/>
      <c r="L885" s="59"/>
      <c r="M885" s="236"/>
      <c r="N885" s="65"/>
      <c r="O885" s="65"/>
      <c r="P885" s="65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3:31" x14ac:dyDescent="0.25">
      <c r="C886" s="65"/>
      <c r="D886" s="65"/>
      <c r="E886" s="65"/>
      <c r="F886" s="65"/>
      <c r="G886" s="65"/>
      <c r="H886" s="59"/>
      <c r="I886" s="59"/>
      <c r="J886" s="88"/>
      <c r="K886" s="88"/>
      <c r="L886" s="59"/>
      <c r="M886" s="236"/>
      <c r="N886" s="65"/>
      <c r="O886" s="65"/>
      <c r="P886" s="65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3:31" x14ac:dyDescent="0.25">
      <c r="C887" s="65"/>
      <c r="D887" s="65"/>
      <c r="E887" s="65"/>
      <c r="F887" s="65"/>
      <c r="G887" s="65"/>
      <c r="H887" s="59"/>
      <c r="I887" s="59"/>
      <c r="J887" s="88"/>
      <c r="K887" s="88"/>
      <c r="L887" s="59"/>
      <c r="M887" s="236"/>
      <c r="N887" s="65"/>
      <c r="O887" s="65"/>
      <c r="P887" s="65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3:31" x14ac:dyDescent="0.25">
      <c r="C888" s="65"/>
      <c r="D888" s="65"/>
      <c r="E888" s="65"/>
      <c r="F888" s="65"/>
      <c r="G888" s="65"/>
      <c r="H888" s="59"/>
      <c r="I888" s="59"/>
      <c r="J888" s="88"/>
      <c r="K888" s="88"/>
      <c r="L888" s="59"/>
      <c r="M888" s="236"/>
      <c r="N888" s="65"/>
      <c r="O888" s="65"/>
      <c r="P888" s="65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3:31" x14ac:dyDescent="0.25">
      <c r="C889" s="65"/>
      <c r="D889" s="65"/>
      <c r="E889" s="65"/>
      <c r="F889" s="65"/>
      <c r="G889" s="65"/>
      <c r="H889" s="59"/>
      <c r="I889" s="59"/>
      <c r="J889" s="88"/>
      <c r="K889" s="88"/>
      <c r="L889" s="59"/>
      <c r="M889" s="236"/>
      <c r="N889" s="65"/>
      <c r="O889" s="65"/>
      <c r="P889" s="65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3:31" x14ac:dyDescent="0.25">
      <c r="C890" s="65"/>
      <c r="D890" s="65"/>
      <c r="E890" s="65"/>
      <c r="F890" s="65"/>
      <c r="G890" s="65"/>
      <c r="H890" s="59"/>
      <c r="I890" s="59"/>
      <c r="J890" s="88"/>
      <c r="K890" s="88"/>
      <c r="L890" s="59"/>
      <c r="M890" s="236"/>
      <c r="N890" s="65"/>
      <c r="O890" s="65"/>
      <c r="P890" s="65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3:31" x14ac:dyDescent="0.25">
      <c r="C891" s="65"/>
      <c r="D891" s="65"/>
      <c r="E891" s="65"/>
      <c r="F891" s="65"/>
      <c r="G891" s="65"/>
      <c r="H891" s="59"/>
      <c r="I891" s="59"/>
      <c r="J891" s="88"/>
      <c r="K891" s="88"/>
      <c r="L891" s="59"/>
      <c r="M891" s="236"/>
      <c r="N891" s="65"/>
      <c r="O891" s="65"/>
      <c r="P891" s="65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3:31" x14ac:dyDescent="0.25">
      <c r="C892" s="65"/>
      <c r="D892" s="65"/>
      <c r="E892" s="65"/>
      <c r="F892" s="65"/>
      <c r="G892" s="65"/>
      <c r="H892" s="59"/>
      <c r="I892" s="59"/>
      <c r="J892" s="88"/>
      <c r="K892" s="88"/>
      <c r="L892" s="59"/>
      <c r="M892" s="236"/>
      <c r="N892" s="65"/>
      <c r="O892" s="65"/>
      <c r="P892" s="65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3:31" x14ac:dyDescent="0.25">
      <c r="C893" s="65"/>
      <c r="D893" s="65"/>
      <c r="E893" s="65"/>
      <c r="F893" s="65"/>
      <c r="G893" s="65"/>
      <c r="H893" s="59"/>
      <c r="I893" s="59"/>
      <c r="J893" s="88"/>
      <c r="K893" s="88"/>
      <c r="L893" s="59"/>
      <c r="M893" s="236"/>
      <c r="N893" s="65"/>
      <c r="O893" s="65"/>
      <c r="P893" s="65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3:31" x14ac:dyDescent="0.25">
      <c r="C894" s="65"/>
      <c r="D894" s="65"/>
      <c r="E894" s="65"/>
      <c r="F894" s="65"/>
      <c r="G894" s="65"/>
      <c r="H894" s="59"/>
      <c r="I894" s="59"/>
      <c r="J894" s="88"/>
      <c r="K894" s="88"/>
      <c r="L894" s="59"/>
      <c r="M894" s="236"/>
      <c r="N894" s="65"/>
      <c r="O894" s="65"/>
      <c r="P894" s="65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3:31" x14ac:dyDescent="0.25">
      <c r="C895" s="65"/>
      <c r="D895" s="65"/>
      <c r="E895" s="65"/>
      <c r="F895" s="65"/>
      <c r="G895" s="65"/>
      <c r="H895" s="59"/>
      <c r="I895" s="59"/>
      <c r="J895" s="88"/>
      <c r="K895" s="88"/>
      <c r="L895" s="59"/>
      <c r="M895" s="236"/>
      <c r="N895" s="65"/>
      <c r="O895" s="65"/>
      <c r="P895" s="65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3:31" x14ac:dyDescent="0.25">
      <c r="C896" s="65"/>
      <c r="D896" s="65"/>
      <c r="E896" s="65"/>
      <c r="F896" s="65"/>
      <c r="G896" s="65"/>
      <c r="H896" s="59"/>
      <c r="I896" s="59"/>
      <c r="J896" s="88"/>
      <c r="K896" s="88"/>
      <c r="L896" s="59"/>
      <c r="M896" s="236"/>
      <c r="N896" s="65"/>
      <c r="O896" s="65"/>
      <c r="P896" s="65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3:31" x14ac:dyDescent="0.25">
      <c r="C897" s="65"/>
      <c r="D897" s="65"/>
      <c r="E897" s="65"/>
      <c r="F897" s="65"/>
      <c r="G897" s="65"/>
      <c r="H897" s="59"/>
      <c r="I897" s="59"/>
      <c r="J897" s="88"/>
      <c r="K897" s="88"/>
      <c r="L897" s="59"/>
      <c r="M897" s="236"/>
      <c r="N897" s="65"/>
      <c r="O897" s="65"/>
      <c r="P897" s="65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3:31" x14ac:dyDescent="0.25">
      <c r="C898" s="65"/>
      <c r="D898" s="65"/>
      <c r="E898" s="65"/>
      <c r="F898" s="65"/>
      <c r="G898" s="65"/>
      <c r="H898" s="59"/>
      <c r="I898" s="59"/>
      <c r="J898" s="88"/>
      <c r="K898" s="88"/>
      <c r="L898" s="59"/>
      <c r="M898" s="236"/>
      <c r="N898" s="65"/>
      <c r="O898" s="65"/>
      <c r="P898" s="65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3:31" x14ac:dyDescent="0.25">
      <c r="C899" s="65"/>
      <c r="D899" s="65"/>
      <c r="E899" s="65"/>
      <c r="F899" s="65"/>
      <c r="G899" s="65"/>
      <c r="H899" s="59"/>
      <c r="I899" s="59"/>
      <c r="J899" s="88"/>
      <c r="K899" s="88"/>
      <c r="L899" s="59"/>
      <c r="M899" s="236"/>
      <c r="N899" s="65"/>
      <c r="O899" s="65"/>
      <c r="P899" s="65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3:31" x14ac:dyDescent="0.25">
      <c r="C900" s="65"/>
      <c r="D900" s="65"/>
      <c r="E900" s="65"/>
      <c r="F900" s="65"/>
      <c r="G900" s="65"/>
      <c r="H900" s="59"/>
      <c r="I900" s="59"/>
      <c r="J900" s="88"/>
      <c r="K900" s="88"/>
      <c r="L900" s="59"/>
      <c r="M900" s="236"/>
      <c r="N900" s="65"/>
      <c r="O900" s="65"/>
      <c r="P900" s="65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3:31" x14ac:dyDescent="0.25">
      <c r="C901" s="65"/>
      <c r="D901" s="65"/>
      <c r="E901" s="65"/>
      <c r="F901" s="65"/>
      <c r="G901" s="65"/>
      <c r="H901" s="59"/>
      <c r="I901" s="59"/>
      <c r="J901" s="88"/>
      <c r="K901" s="88"/>
      <c r="L901" s="59"/>
      <c r="M901" s="236"/>
      <c r="N901" s="65"/>
      <c r="O901" s="65"/>
      <c r="P901" s="65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3:31" x14ac:dyDescent="0.25">
      <c r="C902" s="65"/>
      <c r="D902" s="65"/>
      <c r="E902" s="65"/>
      <c r="F902" s="65"/>
      <c r="G902" s="65"/>
      <c r="H902" s="59"/>
      <c r="I902" s="59"/>
      <c r="J902" s="88"/>
      <c r="K902" s="88"/>
      <c r="L902" s="59"/>
      <c r="M902" s="236"/>
      <c r="N902" s="65"/>
      <c r="O902" s="65"/>
      <c r="P902" s="65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3:31" x14ac:dyDescent="0.25">
      <c r="C903" s="65"/>
      <c r="D903" s="65"/>
      <c r="E903" s="65"/>
      <c r="F903" s="65"/>
      <c r="G903" s="65"/>
      <c r="H903" s="59"/>
      <c r="I903" s="59"/>
      <c r="J903" s="88"/>
      <c r="K903" s="88"/>
      <c r="L903" s="59"/>
      <c r="M903" s="236"/>
      <c r="N903" s="65"/>
      <c r="O903" s="65"/>
      <c r="P903" s="65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3:31" x14ac:dyDescent="0.25">
      <c r="C904" s="65"/>
      <c r="D904" s="65"/>
      <c r="E904" s="65"/>
      <c r="F904" s="65"/>
      <c r="G904" s="65"/>
      <c r="H904" s="59"/>
      <c r="I904" s="59"/>
      <c r="J904" s="88"/>
      <c r="K904" s="88"/>
      <c r="L904" s="59"/>
      <c r="M904" s="236"/>
      <c r="N904" s="65"/>
      <c r="O904" s="65"/>
      <c r="P904" s="65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spans="3:31" x14ac:dyDescent="0.25">
      <c r="C905" s="65"/>
      <c r="D905" s="65"/>
      <c r="E905" s="65"/>
      <c r="F905" s="65"/>
      <c r="G905" s="65"/>
      <c r="H905" s="59"/>
      <c r="I905" s="59"/>
      <c r="J905" s="88"/>
      <c r="K905" s="88"/>
      <c r="L905" s="59"/>
      <c r="M905" s="236"/>
      <c r="N905" s="65"/>
      <c r="O905" s="65"/>
      <c r="P905" s="65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spans="3:31" x14ac:dyDescent="0.25">
      <c r="C906" s="65"/>
      <c r="D906" s="65"/>
      <c r="E906" s="65"/>
      <c r="F906" s="65"/>
      <c r="G906" s="65"/>
      <c r="H906" s="59"/>
      <c r="I906" s="59"/>
      <c r="J906" s="88"/>
      <c r="K906" s="88"/>
      <c r="L906" s="59"/>
      <c r="M906" s="236"/>
      <c r="N906" s="65"/>
      <c r="O906" s="65"/>
      <c r="P906" s="65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3:31" x14ac:dyDescent="0.25">
      <c r="C907" s="65"/>
      <c r="D907" s="65"/>
      <c r="E907" s="65"/>
      <c r="F907" s="65"/>
      <c r="G907" s="65"/>
      <c r="H907" s="59"/>
      <c r="I907" s="59"/>
      <c r="J907" s="88"/>
      <c r="K907" s="88"/>
      <c r="L907" s="59"/>
      <c r="M907" s="236"/>
      <c r="N907" s="65"/>
      <c r="O907" s="65"/>
      <c r="P907" s="65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spans="3:31" x14ac:dyDescent="0.25">
      <c r="C908" s="65"/>
      <c r="D908" s="65"/>
      <c r="E908" s="65"/>
      <c r="F908" s="65"/>
      <c r="G908" s="65"/>
      <c r="H908" s="59"/>
      <c r="I908" s="59"/>
      <c r="J908" s="88"/>
      <c r="K908" s="88"/>
      <c r="L908" s="59"/>
      <c r="M908" s="236"/>
      <c r="N908" s="65"/>
      <c r="O908" s="65"/>
      <c r="P908" s="65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spans="3:31" x14ac:dyDescent="0.25">
      <c r="C909" s="65"/>
      <c r="D909" s="65"/>
      <c r="E909" s="65"/>
      <c r="F909" s="65"/>
      <c r="G909" s="65"/>
      <c r="H909" s="59"/>
      <c r="I909" s="59"/>
      <c r="J909" s="88"/>
      <c r="K909" s="88"/>
      <c r="L909" s="59"/>
      <c r="M909" s="236"/>
      <c r="N909" s="65"/>
      <c r="O909" s="65"/>
      <c r="P909" s="65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3:31" x14ac:dyDescent="0.25">
      <c r="C910" s="65"/>
      <c r="D910" s="65"/>
      <c r="E910" s="65"/>
      <c r="F910" s="65"/>
      <c r="G910" s="65"/>
      <c r="H910" s="59"/>
      <c r="I910" s="59"/>
      <c r="J910" s="88"/>
      <c r="K910" s="88"/>
      <c r="L910" s="59"/>
      <c r="M910" s="236"/>
      <c r="N910" s="65"/>
      <c r="O910" s="65"/>
      <c r="P910" s="65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spans="3:31" x14ac:dyDescent="0.25">
      <c r="C911" s="65"/>
      <c r="D911" s="65"/>
      <c r="E911" s="65"/>
      <c r="F911" s="65"/>
      <c r="G911" s="65"/>
      <c r="H911" s="59"/>
      <c r="I911" s="59"/>
      <c r="J911" s="88"/>
      <c r="K911" s="88"/>
      <c r="L911" s="59"/>
      <c r="M911" s="236"/>
      <c r="N911" s="65"/>
      <c r="O911" s="65"/>
      <c r="P911" s="65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spans="3:31" x14ac:dyDescent="0.25">
      <c r="C912" s="65"/>
      <c r="D912" s="65"/>
      <c r="E912" s="65"/>
      <c r="F912" s="65"/>
      <c r="G912" s="65"/>
      <c r="H912" s="59"/>
      <c r="I912" s="59"/>
      <c r="J912" s="88"/>
      <c r="K912" s="88"/>
      <c r="L912" s="59"/>
      <c r="M912" s="236"/>
      <c r="N912" s="65"/>
      <c r="O912" s="65"/>
      <c r="P912" s="65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spans="3:31" x14ac:dyDescent="0.25">
      <c r="C913" s="65"/>
      <c r="D913" s="65"/>
      <c r="E913" s="65"/>
      <c r="F913" s="65"/>
      <c r="G913" s="65"/>
      <c r="H913" s="59"/>
      <c r="I913" s="59"/>
      <c r="J913" s="88"/>
      <c r="K913" s="88"/>
      <c r="L913" s="59"/>
      <c r="M913" s="236"/>
      <c r="N913" s="65"/>
      <c r="O913" s="65"/>
      <c r="P913" s="65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3:31" x14ac:dyDescent="0.25">
      <c r="C914" s="65"/>
      <c r="D914" s="65"/>
      <c r="E914" s="65"/>
      <c r="F914" s="65"/>
      <c r="G914" s="65"/>
      <c r="H914" s="59"/>
      <c r="I914" s="59"/>
      <c r="J914" s="88"/>
      <c r="K914" s="88"/>
      <c r="L914" s="59"/>
      <c r="M914" s="236"/>
      <c r="N914" s="65"/>
      <c r="O914" s="65"/>
      <c r="P914" s="65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spans="3:31" x14ac:dyDescent="0.25">
      <c r="C915" s="65"/>
      <c r="D915" s="65"/>
      <c r="E915" s="65"/>
      <c r="F915" s="65"/>
      <c r="G915" s="65"/>
      <c r="H915" s="59"/>
      <c r="I915" s="59"/>
      <c r="J915" s="88"/>
      <c r="K915" s="88"/>
      <c r="L915" s="59"/>
      <c r="M915" s="236"/>
      <c r="N915" s="65"/>
      <c r="O915" s="65"/>
      <c r="P915" s="65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spans="3:31" x14ac:dyDescent="0.25">
      <c r="C916" s="65"/>
      <c r="D916" s="65"/>
      <c r="E916" s="65"/>
      <c r="F916" s="65"/>
      <c r="G916" s="65"/>
      <c r="H916" s="59"/>
      <c r="I916" s="59"/>
      <c r="J916" s="88"/>
      <c r="K916" s="88"/>
      <c r="L916" s="59"/>
      <c r="M916" s="236"/>
      <c r="N916" s="65"/>
      <c r="O916" s="65"/>
      <c r="P916" s="65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spans="3:31" x14ac:dyDescent="0.25">
      <c r="C917" s="65"/>
      <c r="D917" s="65"/>
      <c r="E917" s="65"/>
      <c r="F917" s="65"/>
      <c r="G917" s="65"/>
      <c r="H917" s="59"/>
      <c r="I917" s="59"/>
      <c r="J917" s="88"/>
      <c r="K917" s="88"/>
      <c r="L917" s="59"/>
      <c r="M917" s="236"/>
      <c r="N917" s="65"/>
      <c r="O917" s="65"/>
      <c r="P917" s="65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3:31" x14ac:dyDescent="0.25">
      <c r="C918" s="65"/>
      <c r="D918" s="65"/>
      <c r="E918" s="65"/>
      <c r="F918" s="65"/>
      <c r="G918" s="65"/>
      <c r="H918" s="59"/>
      <c r="I918" s="59"/>
      <c r="J918" s="88"/>
      <c r="K918" s="88"/>
      <c r="L918" s="59"/>
      <c r="M918" s="236"/>
      <c r="N918" s="65"/>
      <c r="O918" s="65"/>
      <c r="P918" s="65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3:31" x14ac:dyDescent="0.25">
      <c r="C919" s="65"/>
      <c r="D919" s="65"/>
      <c r="E919" s="65"/>
      <c r="F919" s="65"/>
      <c r="G919" s="65"/>
      <c r="H919" s="59"/>
      <c r="I919" s="59"/>
      <c r="J919" s="88"/>
      <c r="K919" s="88"/>
      <c r="L919" s="59"/>
      <c r="M919" s="236"/>
      <c r="N919" s="65"/>
      <c r="O919" s="65"/>
      <c r="P919" s="65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3:31" x14ac:dyDescent="0.25">
      <c r="C920" s="65"/>
      <c r="D920" s="65"/>
      <c r="E920" s="65"/>
      <c r="F920" s="65"/>
      <c r="G920" s="65"/>
      <c r="H920" s="59"/>
      <c r="I920" s="59"/>
      <c r="J920" s="88"/>
      <c r="K920" s="88"/>
      <c r="L920" s="59"/>
      <c r="M920" s="236"/>
      <c r="N920" s="65"/>
      <c r="O920" s="65"/>
      <c r="P920" s="65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3:31" x14ac:dyDescent="0.25">
      <c r="C921" s="65"/>
      <c r="D921" s="65"/>
      <c r="E921" s="65"/>
      <c r="F921" s="65"/>
      <c r="G921" s="65"/>
      <c r="H921" s="59"/>
      <c r="I921" s="59"/>
      <c r="J921" s="88"/>
      <c r="K921" s="88"/>
      <c r="L921" s="59"/>
      <c r="M921" s="236"/>
      <c r="N921" s="65"/>
      <c r="O921" s="65"/>
      <c r="P921" s="65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3:31" x14ac:dyDescent="0.25">
      <c r="C922" s="65"/>
      <c r="D922" s="65"/>
      <c r="E922" s="65"/>
      <c r="F922" s="65"/>
      <c r="G922" s="65"/>
      <c r="H922" s="59"/>
      <c r="I922" s="59"/>
      <c r="J922" s="88"/>
      <c r="K922" s="88"/>
      <c r="L922" s="59"/>
      <c r="M922" s="236"/>
      <c r="N922" s="65"/>
      <c r="O922" s="65"/>
      <c r="P922" s="65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spans="3:31" x14ac:dyDescent="0.25">
      <c r="C923" s="65"/>
      <c r="D923" s="65"/>
      <c r="E923" s="65"/>
      <c r="F923" s="65"/>
      <c r="G923" s="65"/>
      <c r="H923" s="59"/>
      <c r="I923" s="59"/>
      <c r="J923" s="88"/>
      <c r="K923" s="88"/>
      <c r="L923" s="59"/>
      <c r="M923" s="236"/>
      <c r="N923" s="65"/>
      <c r="O923" s="65"/>
      <c r="P923" s="65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spans="3:31" x14ac:dyDescent="0.25">
      <c r="C924" s="65"/>
      <c r="D924" s="65"/>
      <c r="E924" s="65"/>
      <c r="F924" s="65"/>
      <c r="G924" s="65"/>
      <c r="H924" s="59"/>
      <c r="I924" s="59"/>
      <c r="J924" s="88"/>
      <c r="K924" s="88"/>
      <c r="L924" s="59"/>
      <c r="M924" s="236"/>
      <c r="N924" s="65"/>
      <c r="O924" s="65"/>
      <c r="P924" s="65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spans="3:31" x14ac:dyDescent="0.25">
      <c r="C925" s="65"/>
      <c r="D925" s="65"/>
      <c r="E925" s="65"/>
      <c r="F925" s="65"/>
      <c r="G925" s="65"/>
      <c r="H925" s="59"/>
      <c r="I925" s="59"/>
      <c r="J925" s="88"/>
      <c r="K925" s="88"/>
      <c r="L925" s="59"/>
      <c r="M925" s="236"/>
      <c r="N925" s="65"/>
      <c r="O925" s="65"/>
      <c r="P925" s="65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spans="3:31" x14ac:dyDescent="0.25">
      <c r="C926" s="65"/>
      <c r="D926" s="65"/>
      <c r="E926" s="65"/>
      <c r="F926" s="65"/>
      <c r="G926" s="65"/>
      <c r="H926" s="59"/>
      <c r="I926" s="59"/>
      <c r="J926" s="88"/>
      <c r="K926" s="88"/>
      <c r="L926" s="59"/>
      <c r="M926" s="236"/>
      <c r="N926" s="65"/>
      <c r="O926" s="65"/>
      <c r="P926" s="65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3:31" x14ac:dyDescent="0.25">
      <c r="C927" s="65"/>
      <c r="D927" s="65"/>
      <c r="E927" s="65"/>
      <c r="F927" s="65"/>
      <c r="G927" s="65"/>
      <c r="H927" s="59"/>
      <c r="I927" s="59"/>
      <c r="J927" s="88"/>
      <c r="K927" s="88"/>
      <c r="L927" s="59"/>
      <c r="M927" s="236"/>
      <c r="N927" s="65"/>
      <c r="O927" s="65"/>
      <c r="P927" s="65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spans="3:31" x14ac:dyDescent="0.25">
      <c r="C928" s="65"/>
      <c r="D928" s="65"/>
      <c r="E928" s="65"/>
      <c r="F928" s="65"/>
      <c r="G928" s="65"/>
      <c r="H928" s="59"/>
      <c r="I928" s="59"/>
      <c r="J928" s="88"/>
      <c r="K928" s="88"/>
      <c r="L928" s="59"/>
      <c r="M928" s="236"/>
      <c r="N928" s="65"/>
      <c r="O928" s="65"/>
      <c r="P928" s="65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spans="3:31" x14ac:dyDescent="0.25">
      <c r="C929" s="65"/>
      <c r="D929" s="65"/>
      <c r="E929" s="65"/>
      <c r="F929" s="65"/>
      <c r="G929" s="65"/>
      <c r="H929" s="59"/>
      <c r="I929" s="59"/>
      <c r="J929" s="88"/>
      <c r="K929" s="88"/>
      <c r="L929" s="59"/>
      <c r="M929" s="236"/>
      <c r="N929" s="65"/>
      <c r="O929" s="65"/>
      <c r="P929" s="65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spans="3:31" x14ac:dyDescent="0.25">
      <c r="C930" s="65"/>
      <c r="D930" s="65"/>
      <c r="E930" s="65"/>
      <c r="F930" s="65"/>
      <c r="G930" s="65"/>
      <c r="H930" s="59"/>
      <c r="I930" s="59"/>
      <c r="J930" s="88"/>
      <c r="K930" s="88"/>
      <c r="L930" s="59"/>
      <c r="M930" s="236"/>
      <c r="N930" s="65"/>
      <c r="O930" s="65"/>
      <c r="P930" s="65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3:31" x14ac:dyDescent="0.25">
      <c r="C931" s="65"/>
      <c r="D931" s="65"/>
      <c r="E931" s="65"/>
      <c r="F931" s="65"/>
      <c r="G931" s="65"/>
      <c r="H931" s="59"/>
      <c r="I931" s="59"/>
      <c r="J931" s="88"/>
      <c r="K931" s="88"/>
      <c r="L931" s="59"/>
      <c r="M931" s="236"/>
      <c r="N931" s="65"/>
      <c r="O931" s="65"/>
      <c r="P931" s="65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3:31" x14ac:dyDescent="0.25">
      <c r="C932" s="65"/>
      <c r="D932" s="65"/>
      <c r="E932" s="65"/>
      <c r="F932" s="65"/>
      <c r="G932" s="65"/>
      <c r="H932" s="59"/>
      <c r="I932" s="59"/>
      <c r="J932" s="88"/>
      <c r="K932" s="88"/>
      <c r="L932" s="59"/>
      <c r="M932" s="236"/>
      <c r="N932" s="65"/>
      <c r="O932" s="65"/>
      <c r="P932" s="65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spans="3:31" x14ac:dyDescent="0.25">
      <c r="C933" s="65"/>
      <c r="D933" s="65"/>
      <c r="E933" s="65"/>
      <c r="F933" s="65"/>
      <c r="G933" s="65"/>
      <c r="H933" s="59"/>
      <c r="I933" s="59"/>
      <c r="J933" s="88"/>
      <c r="K933" s="88"/>
      <c r="L933" s="59"/>
      <c r="M933" s="236"/>
      <c r="N933" s="65"/>
      <c r="O933" s="65"/>
      <c r="P933" s="65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3:31" x14ac:dyDescent="0.25">
      <c r="C934" s="65"/>
      <c r="D934" s="65"/>
      <c r="E934" s="65"/>
      <c r="F934" s="65"/>
      <c r="G934" s="65"/>
      <c r="H934" s="59"/>
      <c r="I934" s="59"/>
      <c r="J934" s="88"/>
      <c r="K934" s="88"/>
      <c r="L934" s="59"/>
      <c r="M934" s="236"/>
      <c r="N934" s="65"/>
      <c r="O934" s="65"/>
      <c r="P934" s="65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spans="3:31" x14ac:dyDescent="0.25">
      <c r="C935" s="65"/>
      <c r="D935" s="65"/>
      <c r="E935" s="65"/>
      <c r="F935" s="65"/>
      <c r="G935" s="65"/>
      <c r="H935" s="59"/>
      <c r="I935" s="59"/>
      <c r="J935" s="88"/>
      <c r="K935" s="88"/>
      <c r="L935" s="59"/>
      <c r="M935" s="236"/>
      <c r="N935" s="65"/>
      <c r="O935" s="65"/>
      <c r="P935" s="65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3:31" x14ac:dyDescent="0.25">
      <c r="C936" s="65"/>
      <c r="D936" s="65"/>
      <c r="E936" s="65"/>
      <c r="F936" s="65"/>
      <c r="G936" s="65"/>
      <c r="H936" s="59"/>
      <c r="I936" s="59"/>
      <c r="J936" s="88"/>
      <c r="K936" s="88"/>
      <c r="L936" s="59"/>
      <c r="M936" s="236"/>
      <c r="N936" s="65"/>
      <c r="O936" s="65"/>
      <c r="P936" s="65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spans="3:31" x14ac:dyDescent="0.25">
      <c r="C937" s="65"/>
      <c r="D937" s="65"/>
      <c r="E937" s="65"/>
      <c r="F937" s="65"/>
      <c r="G937" s="65"/>
      <c r="H937" s="59"/>
      <c r="I937" s="59"/>
      <c r="J937" s="88"/>
      <c r="K937" s="88"/>
      <c r="L937" s="59"/>
      <c r="M937" s="236"/>
      <c r="N937" s="65"/>
      <c r="O937" s="65"/>
      <c r="P937" s="65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spans="3:31" x14ac:dyDescent="0.25">
      <c r="C938" s="65"/>
      <c r="D938" s="65"/>
      <c r="E938" s="65"/>
      <c r="F938" s="65"/>
      <c r="G938" s="65"/>
      <c r="H938" s="59"/>
      <c r="I938" s="59"/>
      <c r="J938" s="88"/>
      <c r="K938" s="88"/>
      <c r="L938" s="59"/>
      <c r="M938" s="236"/>
      <c r="N938" s="65"/>
      <c r="O938" s="65"/>
      <c r="P938" s="65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spans="3:31" x14ac:dyDescent="0.25">
      <c r="C939" s="65"/>
      <c r="D939" s="65"/>
      <c r="E939" s="65"/>
      <c r="F939" s="65"/>
      <c r="G939" s="65"/>
      <c r="H939" s="59"/>
      <c r="I939" s="59"/>
      <c r="J939" s="88"/>
      <c r="K939" s="88"/>
      <c r="L939" s="59"/>
      <c r="M939" s="236"/>
      <c r="N939" s="65"/>
      <c r="O939" s="65"/>
      <c r="P939" s="65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spans="3:31" x14ac:dyDescent="0.25">
      <c r="C940" s="65"/>
      <c r="D940" s="65"/>
      <c r="E940" s="65"/>
      <c r="F940" s="65"/>
      <c r="G940" s="65"/>
      <c r="H940" s="59"/>
      <c r="I940" s="59"/>
      <c r="J940" s="88"/>
      <c r="K940" s="88"/>
      <c r="L940" s="59"/>
      <c r="M940" s="236"/>
      <c r="N940" s="65"/>
      <c r="O940" s="65"/>
      <c r="P940" s="65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spans="3:31" x14ac:dyDescent="0.25">
      <c r="C941" s="65"/>
      <c r="D941" s="65"/>
      <c r="E941" s="65"/>
      <c r="F941" s="65"/>
      <c r="G941" s="65"/>
      <c r="H941" s="59"/>
      <c r="I941" s="59"/>
      <c r="J941" s="88"/>
      <c r="K941" s="88"/>
      <c r="L941" s="59"/>
      <c r="M941" s="236"/>
      <c r="N941" s="65"/>
      <c r="O941" s="65"/>
      <c r="P941" s="65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3:31" x14ac:dyDescent="0.25">
      <c r="C942" s="65"/>
      <c r="D942" s="65"/>
      <c r="E942" s="65"/>
      <c r="F942" s="65"/>
      <c r="G942" s="65"/>
      <c r="H942" s="59"/>
      <c r="I942" s="59"/>
      <c r="J942" s="88"/>
      <c r="K942" s="88"/>
      <c r="L942" s="59"/>
      <c r="M942" s="236"/>
      <c r="N942" s="65"/>
      <c r="O942" s="65"/>
      <c r="P942" s="65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spans="3:31" x14ac:dyDescent="0.25">
      <c r="C943" s="65"/>
      <c r="D943" s="65"/>
      <c r="E943" s="65"/>
      <c r="F943" s="65"/>
      <c r="G943" s="65"/>
      <c r="H943" s="59"/>
      <c r="I943" s="59"/>
      <c r="J943" s="88"/>
      <c r="K943" s="88"/>
      <c r="L943" s="59"/>
      <c r="M943" s="236"/>
      <c r="N943" s="65"/>
      <c r="O943" s="65"/>
      <c r="P943" s="65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spans="3:31" x14ac:dyDescent="0.25">
      <c r="C944" s="65"/>
      <c r="D944" s="65"/>
      <c r="E944" s="65"/>
      <c r="F944" s="65"/>
      <c r="G944" s="65"/>
      <c r="H944" s="59"/>
      <c r="I944" s="59"/>
      <c r="J944" s="88"/>
      <c r="K944" s="88"/>
      <c r="L944" s="59"/>
      <c r="M944" s="236"/>
      <c r="N944" s="65"/>
      <c r="O944" s="65"/>
      <c r="P944" s="65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spans="3:31" x14ac:dyDescent="0.25">
      <c r="C945" s="65"/>
      <c r="D945" s="65"/>
      <c r="E945" s="65"/>
      <c r="F945" s="65"/>
      <c r="G945" s="65"/>
      <c r="H945" s="59"/>
      <c r="I945" s="59"/>
      <c r="J945" s="88"/>
      <c r="K945" s="88"/>
      <c r="L945" s="59"/>
      <c r="M945" s="236"/>
      <c r="N945" s="65"/>
      <c r="O945" s="65"/>
      <c r="P945" s="65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3:31" x14ac:dyDescent="0.25">
      <c r="C946" s="65"/>
      <c r="D946" s="65"/>
      <c r="E946" s="65"/>
      <c r="F946" s="65"/>
      <c r="G946" s="65"/>
      <c r="H946" s="59"/>
      <c r="I946" s="59"/>
      <c r="J946" s="88"/>
      <c r="K946" s="88"/>
      <c r="L946" s="59"/>
      <c r="M946" s="236"/>
      <c r="N946" s="65"/>
      <c r="O946" s="65"/>
      <c r="P946" s="65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3:31" x14ac:dyDescent="0.25">
      <c r="C947" s="65"/>
      <c r="D947" s="65"/>
      <c r="E947" s="65"/>
      <c r="F947" s="65"/>
      <c r="G947" s="65"/>
      <c r="H947" s="59"/>
      <c r="I947" s="59"/>
      <c r="J947" s="88"/>
      <c r="K947" s="88"/>
      <c r="L947" s="59"/>
      <c r="M947" s="236"/>
      <c r="N947" s="65"/>
      <c r="O947" s="65"/>
      <c r="P947" s="65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spans="3:31" x14ac:dyDescent="0.25">
      <c r="C948" s="65"/>
      <c r="D948" s="65"/>
      <c r="E948" s="65"/>
      <c r="F948" s="65"/>
      <c r="G948" s="65"/>
      <c r="H948" s="59"/>
      <c r="I948" s="59"/>
      <c r="J948" s="88"/>
      <c r="K948" s="88"/>
      <c r="L948" s="59"/>
      <c r="M948" s="236"/>
      <c r="N948" s="65"/>
      <c r="O948" s="65"/>
      <c r="P948" s="65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3:31" x14ac:dyDescent="0.25">
      <c r="C949" s="65"/>
      <c r="D949" s="65"/>
      <c r="E949" s="65"/>
      <c r="F949" s="65"/>
      <c r="G949" s="65"/>
      <c r="H949" s="59"/>
      <c r="I949" s="59"/>
      <c r="J949" s="88"/>
      <c r="K949" s="88"/>
      <c r="L949" s="59"/>
      <c r="M949" s="236"/>
      <c r="N949" s="65"/>
      <c r="O949" s="65"/>
      <c r="P949" s="65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3:31" x14ac:dyDescent="0.25">
      <c r="C950" s="65"/>
      <c r="D950" s="65"/>
      <c r="E950" s="65"/>
      <c r="F950" s="65"/>
      <c r="G950" s="65"/>
      <c r="H950" s="59"/>
      <c r="I950" s="59"/>
      <c r="J950" s="88"/>
      <c r="K950" s="88"/>
      <c r="L950" s="59"/>
      <c r="M950" s="236"/>
      <c r="N950" s="65"/>
      <c r="O950" s="65"/>
      <c r="P950" s="65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3:31" x14ac:dyDescent="0.25">
      <c r="C951" s="65"/>
      <c r="D951" s="65"/>
      <c r="E951" s="65"/>
      <c r="F951" s="65"/>
      <c r="G951" s="65"/>
      <c r="H951" s="59"/>
      <c r="I951" s="59"/>
      <c r="J951" s="88"/>
      <c r="K951" s="88"/>
      <c r="L951" s="59"/>
      <c r="M951" s="236"/>
      <c r="N951" s="65"/>
      <c r="O951" s="65"/>
      <c r="P951" s="65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spans="3:31" x14ac:dyDescent="0.25">
      <c r="C952" s="65"/>
      <c r="D952" s="65"/>
      <c r="E952" s="65"/>
      <c r="F952" s="65"/>
      <c r="G952" s="65"/>
      <c r="H952" s="59"/>
      <c r="I952" s="59"/>
      <c r="J952" s="88"/>
      <c r="K952" s="88"/>
      <c r="L952" s="59"/>
      <c r="M952" s="236"/>
      <c r="N952" s="65"/>
      <c r="O952" s="65"/>
      <c r="P952" s="65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spans="3:31" x14ac:dyDescent="0.25">
      <c r="C953" s="65"/>
      <c r="D953" s="65"/>
      <c r="E953" s="65"/>
      <c r="F953" s="65"/>
      <c r="G953" s="65"/>
      <c r="H953" s="59"/>
      <c r="I953" s="59"/>
      <c r="J953" s="88"/>
      <c r="K953" s="88"/>
      <c r="L953" s="59"/>
      <c r="M953" s="236"/>
      <c r="N953" s="65"/>
      <c r="O953" s="65"/>
      <c r="P953" s="65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spans="3:31" x14ac:dyDescent="0.25">
      <c r="C954" s="65"/>
      <c r="D954" s="65"/>
      <c r="E954" s="65"/>
      <c r="F954" s="65"/>
      <c r="G954" s="65"/>
      <c r="H954" s="59"/>
      <c r="I954" s="59"/>
      <c r="J954" s="88"/>
      <c r="K954" s="88"/>
      <c r="L954" s="59"/>
      <c r="M954" s="236"/>
      <c r="N954" s="65"/>
      <c r="O954" s="65"/>
      <c r="P954" s="65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spans="3:31" x14ac:dyDescent="0.25">
      <c r="C955" s="65"/>
      <c r="D955" s="65"/>
      <c r="E955" s="65"/>
      <c r="F955" s="65"/>
      <c r="G955" s="65"/>
      <c r="H955" s="59"/>
      <c r="I955" s="59"/>
      <c r="J955" s="88"/>
      <c r="K955" s="88"/>
      <c r="L955" s="59"/>
      <c r="M955" s="236"/>
      <c r="N955" s="65"/>
      <c r="O955" s="65"/>
      <c r="P955" s="65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3:31" x14ac:dyDescent="0.25">
      <c r="C956" s="65"/>
      <c r="D956" s="65"/>
      <c r="E956" s="65"/>
      <c r="F956" s="65"/>
      <c r="G956" s="65"/>
      <c r="H956" s="59"/>
      <c r="I956" s="59"/>
      <c r="J956" s="88"/>
      <c r="K956" s="88"/>
      <c r="L956" s="59"/>
      <c r="M956" s="236"/>
      <c r="N956" s="65"/>
      <c r="O956" s="65"/>
      <c r="P956" s="65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spans="3:31" x14ac:dyDescent="0.25">
      <c r="C957" s="65"/>
      <c r="D957" s="65"/>
      <c r="E957" s="65"/>
      <c r="F957" s="65"/>
      <c r="G957" s="65"/>
      <c r="H957" s="59"/>
      <c r="I957" s="59"/>
      <c r="J957" s="88"/>
      <c r="K957" s="88"/>
      <c r="L957" s="59"/>
      <c r="M957" s="236"/>
      <c r="N957" s="65"/>
      <c r="O957" s="65"/>
      <c r="P957" s="65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spans="3:31" x14ac:dyDescent="0.25">
      <c r="C958" s="65"/>
      <c r="D958" s="65"/>
      <c r="E958" s="65"/>
      <c r="F958" s="65"/>
      <c r="G958" s="65"/>
      <c r="H958" s="59"/>
      <c r="I958" s="59"/>
      <c r="J958" s="88"/>
      <c r="K958" s="88"/>
      <c r="L958" s="59"/>
      <c r="M958" s="236"/>
      <c r="N958" s="65"/>
      <c r="O958" s="65"/>
      <c r="P958" s="65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spans="3:31" x14ac:dyDescent="0.25">
      <c r="C959" s="65"/>
      <c r="D959" s="65"/>
      <c r="E959" s="65"/>
      <c r="F959" s="65"/>
      <c r="G959" s="65"/>
      <c r="H959" s="59"/>
      <c r="I959" s="59"/>
      <c r="J959" s="88"/>
      <c r="K959" s="88"/>
      <c r="L959" s="59"/>
      <c r="M959" s="236"/>
      <c r="N959" s="65"/>
      <c r="O959" s="65"/>
      <c r="P959" s="65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spans="3:31" x14ac:dyDescent="0.25">
      <c r="C960" s="65"/>
      <c r="D960" s="65"/>
      <c r="E960" s="65"/>
      <c r="F960" s="65"/>
      <c r="G960" s="65"/>
      <c r="H960" s="59"/>
      <c r="I960" s="59"/>
      <c r="J960" s="88"/>
      <c r="K960" s="88"/>
      <c r="L960" s="59"/>
      <c r="M960" s="236"/>
      <c r="N960" s="65"/>
      <c r="O960" s="65"/>
      <c r="P960" s="65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3:31" x14ac:dyDescent="0.25">
      <c r="C961" s="65"/>
      <c r="D961" s="65"/>
      <c r="E961" s="65"/>
      <c r="F961" s="65"/>
      <c r="G961" s="65"/>
      <c r="H961" s="59"/>
      <c r="I961" s="59"/>
      <c r="J961" s="88"/>
      <c r="K961" s="88"/>
      <c r="L961" s="59"/>
      <c r="M961" s="236"/>
      <c r="N961" s="65"/>
      <c r="O961" s="65"/>
      <c r="P961" s="65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spans="3:31" x14ac:dyDescent="0.25">
      <c r="C962" s="65"/>
      <c r="D962" s="65"/>
      <c r="E962" s="65"/>
      <c r="F962" s="65"/>
      <c r="G962" s="65"/>
      <c r="H962" s="59"/>
      <c r="I962" s="59"/>
      <c r="J962" s="88"/>
      <c r="K962" s="88"/>
      <c r="L962" s="59"/>
      <c r="M962" s="236"/>
      <c r="N962" s="65"/>
      <c r="O962" s="65"/>
      <c r="P962" s="65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3:31" x14ac:dyDescent="0.25">
      <c r="C963" s="65"/>
      <c r="D963" s="65"/>
      <c r="E963" s="65"/>
      <c r="F963" s="65"/>
      <c r="G963" s="65"/>
      <c r="H963" s="59"/>
      <c r="I963" s="59"/>
      <c r="J963" s="88"/>
      <c r="K963" s="88"/>
      <c r="L963" s="59"/>
      <c r="M963" s="236"/>
      <c r="N963" s="65"/>
      <c r="O963" s="65"/>
      <c r="P963" s="65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3:31" x14ac:dyDescent="0.25">
      <c r="C964" s="65"/>
      <c r="D964" s="65"/>
      <c r="E964" s="65"/>
      <c r="F964" s="65"/>
      <c r="G964" s="65"/>
      <c r="H964" s="59"/>
      <c r="I964" s="59"/>
      <c r="J964" s="88"/>
      <c r="K964" s="88"/>
      <c r="L964" s="59"/>
      <c r="M964" s="236"/>
      <c r="N964" s="65"/>
      <c r="O964" s="65"/>
      <c r="P964" s="65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spans="3:31" x14ac:dyDescent="0.25">
      <c r="C965" s="65"/>
      <c r="D965" s="65"/>
      <c r="E965" s="65"/>
      <c r="F965" s="65"/>
      <c r="G965" s="65"/>
      <c r="H965" s="59"/>
      <c r="I965" s="59"/>
      <c r="J965" s="88"/>
      <c r="K965" s="88"/>
      <c r="L965" s="59"/>
      <c r="M965" s="236"/>
      <c r="N965" s="65"/>
      <c r="O965" s="65"/>
      <c r="P965" s="65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3:31" x14ac:dyDescent="0.25">
      <c r="C966" s="65"/>
      <c r="D966" s="65"/>
      <c r="E966" s="65"/>
      <c r="F966" s="65"/>
      <c r="G966" s="65"/>
      <c r="H966" s="59"/>
      <c r="I966" s="59"/>
      <c r="J966" s="88"/>
      <c r="K966" s="88"/>
      <c r="L966" s="59"/>
      <c r="M966" s="236"/>
      <c r="N966" s="65"/>
      <c r="O966" s="65"/>
      <c r="P966" s="65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 spans="3:31" x14ac:dyDescent="0.25">
      <c r="C967" s="65"/>
      <c r="D967" s="65"/>
      <c r="E967" s="65"/>
      <c r="F967" s="65"/>
      <c r="G967" s="65"/>
      <c r="H967" s="59"/>
      <c r="I967" s="59"/>
      <c r="J967" s="88"/>
      <c r="K967" s="88"/>
      <c r="L967" s="59"/>
      <c r="M967" s="236"/>
      <c r="N967" s="65"/>
      <c r="O967" s="65"/>
      <c r="P967" s="65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 spans="3:31" x14ac:dyDescent="0.25">
      <c r="C968" s="65"/>
      <c r="D968" s="65"/>
      <c r="E968" s="65"/>
      <c r="F968" s="65"/>
      <c r="G968" s="65"/>
      <c r="H968" s="59"/>
      <c r="I968" s="59"/>
      <c r="J968" s="88"/>
      <c r="K968" s="88"/>
      <c r="L968" s="59"/>
      <c r="M968" s="236"/>
      <c r="N968" s="65"/>
      <c r="O968" s="65"/>
      <c r="P968" s="65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 spans="3:31" x14ac:dyDescent="0.25">
      <c r="C969" s="65"/>
      <c r="D969" s="65"/>
      <c r="E969" s="65"/>
      <c r="F969" s="65"/>
      <c r="G969" s="65"/>
      <c r="H969" s="59"/>
      <c r="I969" s="59"/>
      <c r="J969" s="88"/>
      <c r="K969" s="88"/>
      <c r="L969" s="59"/>
      <c r="M969" s="236"/>
      <c r="N969" s="65"/>
      <c r="O969" s="65"/>
      <c r="P969" s="65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 spans="3:31" x14ac:dyDescent="0.25">
      <c r="C970" s="65"/>
      <c r="D970" s="65"/>
      <c r="E970" s="65"/>
      <c r="F970" s="65"/>
      <c r="G970" s="65"/>
      <c r="H970" s="59"/>
      <c r="I970" s="59"/>
      <c r="J970" s="88"/>
      <c r="K970" s="88"/>
      <c r="L970" s="59"/>
      <c r="M970" s="236"/>
      <c r="N970" s="65"/>
      <c r="O970" s="65"/>
      <c r="P970" s="65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spans="3:31" x14ac:dyDescent="0.25">
      <c r="C971" s="65"/>
      <c r="D971" s="65"/>
      <c r="E971" s="65"/>
      <c r="F971" s="65"/>
      <c r="G971" s="65"/>
      <c r="H971" s="59"/>
      <c r="I971" s="59"/>
      <c r="J971" s="88"/>
      <c r="K971" s="88"/>
      <c r="L971" s="59"/>
      <c r="M971" s="236"/>
      <c r="N971" s="65"/>
      <c r="O971" s="65"/>
      <c r="P971" s="65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 spans="3:31" x14ac:dyDescent="0.25">
      <c r="C972" s="65"/>
      <c r="D972" s="65"/>
      <c r="E972" s="65"/>
      <c r="F972" s="65"/>
      <c r="G972" s="65"/>
      <c r="H972" s="59"/>
      <c r="I972" s="59"/>
      <c r="J972" s="88"/>
      <c r="K972" s="88"/>
      <c r="L972" s="59"/>
      <c r="M972" s="236"/>
      <c r="N972" s="65"/>
      <c r="O972" s="65"/>
      <c r="P972" s="65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 spans="3:31" x14ac:dyDescent="0.25">
      <c r="C973" s="65"/>
      <c r="D973" s="65"/>
      <c r="E973" s="65"/>
      <c r="F973" s="65"/>
      <c r="G973" s="65"/>
      <c r="H973" s="59"/>
      <c r="I973" s="59"/>
      <c r="J973" s="88"/>
      <c r="K973" s="88"/>
      <c r="L973" s="59"/>
      <c r="M973" s="236"/>
      <c r="N973" s="65"/>
      <c r="O973" s="65"/>
      <c r="P973" s="65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 spans="3:31" x14ac:dyDescent="0.25">
      <c r="C974" s="65"/>
      <c r="D974" s="65"/>
      <c r="E974" s="65"/>
      <c r="F974" s="65"/>
      <c r="G974" s="65"/>
      <c r="H974" s="59"/>
      <c r="I974" s="59"/>
      <c r="J974" s="88"/>
      <c r="K974" s="88"/>
      <c r="L974" s="59"/>
      <c r="M974" s="236"/>
      <c r="N974" s="65"/>
      <c r="O974" s="65"/>
      <c r="P974" s="65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 spans="3:31" x14ac:dyDescent="0.25">
      <c r="C975" s="65"/>
      <c r="D975" s="65"/>
      <c r="E975" s="65"/>
      <c r="F975" s="65"/>
      <c r="G975" s="65"/>
      <c r="H975" s="59"/>
      <c r="I975" s="59"/>
      <c r="J975" s="88"/>
      <c r="K975" s="88"/>
      <c r="L975" s="59"/>
      <c r="M975" s="236"/>
      <c r="N975" s="65"/>
      <c r="O975" s="65"/>
      <c r="P975" s="65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 spans="3:31" x14ac:dyDescent="0.25">
      <c r="C976" s="65"/>
      <c r="D976" s="65"/>
      <c r="E976" s="65"/>
      <c r="F976" s="65"/>
      <c r="G976" s="65"/>
      <c r="H976" s="59"/>
      <c r="I976" s="59"/>
      <c r="J976" s="88"/>
      <c r="K976" s="88"/>
      <c r="L976" s="59"/>
      <c r="M976" s="236"/>
      <c r="N976" s="65"/>
      <c r="O976" s="65"/>
      <c r="P976" s="65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 spans="3:31" x14ac:dyDescent="0.25">
      <c r="C977" s="65"/>
      <c r="D977" s="65"/>
      <c r="E977" s="65"/>
      <c r="F977" s="65"/>
      <c r="G977" s="65"/>
      <c r="H977" s="59"/>
      <c r="I977" s="59"/>
      <c r="J977" s="88"/>
      <c r="K977" s="88"/>
      <c r="L977" s="59"/>
      <c r="M977" s="236"/>
      <c r="N977" s="65"/>
      <c r="O977" s="65"/>
      <c r="P977" s="65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 spans="3:31" x14ac:dyDescent="0.25">
      <c r="C978" s="65"/>
      <c r="D978" s="65"/>
      <c r="E978" s="65"/>
      <c r="F978" s="65"/>
      <c r="G978" s="65"/>
      <c r="H978" s="59"/>
      <c r="I978" s="59"/>
      <c r="J978" s="88"/>
      <c r="K978" s="88"/>
      <c r="L978" s="59"/>
      <c r="M978" s="236"/>
      <c r="N978" s="65"/>
      <c r="O978" s="65"/>
      <c r="P978" s="65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 spans="3:31" x14ac:dyDescent="0.25">
      <c r="C979" s="65"/>
      <c r="D979" s="65"/>
      <c r="E979" s="65"/>
      <c r="F979" s="65"/>
      <c r="G979" s="65"/>
      <c r="H979" s="59"/>
      <c r="I979" s="59"/>
      <c r="J979" s="88"/>
      <c r="K979" s="88"/>
      <c r="L979" s="59"/>
      <c r="M979" s="236"/>
      <c r="N979" s="65"/>
      <c r="O979" s="65"/>
      <c r="P979" s="65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 spans="3:31" x14ac:dyDescent="0.25">
      <c r="C980" s="65"/>
      <c r="D980" s="65"/>
      <c r="E980" s="65"/>
      <c r="F980" s="65"/>
      <c r="G980" s="65"/>
      <c r="H980" s="59"/>
      <c r="I980" s="59"/>
      <c r="J980" s="88"/>
      <c r="K980" s="88"/>
      <c r="L980" s="59"/>
      <c r="M980" s="236"/>
      <c r="N980" s="65"/>
      <c r="O980" s="65"/>
      <c r="P980" s="65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</sheetData>
  <sheetProtection algorithmName="SHA-512" hashValue="GksrCEC6sAym8dUKSua/6pMH+/A/mrgSv8SzbTfs9EzP/mwztjMF1dmHHgDFbJ+iqU+REBNAja/hwewSdXK9kw==" saltValue="K6F5S0jT/PgHU6G7haXuXw==" spinCount="100000" sheet="1" insertHyperlinks="0"/>
  <mergeCells count="38">
    <mergeCell ref="A17:I17"/>
    <mergeCell ref="B31:G31"/>
    <mergeCell ref="B23:G23"/>
    <mergeCell ref="A24:G24"/>
    <mergeCell ref="B28:G28"/>
    <mergeCell ref="B29:G29"/>
    <mergeCell ref="D8:I8"/>
    <mergeCell ref="A7:C7"/>
    <mergeCell ref="A8:C8"/>
    <mergeCell ref="A10:I10"/>
    <mergeCell ref="A34:G34"/>
    <mergeCell ref="B19:G19"/>
    <mergeCell ref="B20:G20"/>
    <mergeCell ref="B21:G21"/>
    <mergeCell ref="A27:I27"/>
    <mergeCell ref="A32:G32"/>
    <mergeCell ref="B30:G30"/>
    <mergeCell ref="A22:G22"/>
    <mergeCell ref="I20:I24"/>
    <mergeCell ref="A26:I26"/>
    <mergeCell ref="I29:I32"/>
    <mergeCell ref="A16:I16"/>
    <mergeCell ref="M17:O17"/>
    <mergeCell ref="M10:O10"/>
    <mergeCell ref="M27:O27"/>
    <mergeCell ref="M11:N11"/>
    <mergeCell ref="A1:I1"/>
    <mergeCell ref="A3:I3"/>
    <mergeCell ref="A4:I4"/>
    <mergeCell ref="I13:I14"/>
    <mergeCell ref="B12:D12"/>
    <mergeCell ref="A6:C6"/>
    <mergeCell ref="D6:I6"/>
    <mergeCell ref="M1:O1"/>
    <mergeCell ref="M3:O3"/>
    <mergeCell ref="M4:O4"/>
    <mergeCell ref="A15:G15"/>
    <mergeCell ref="D7:I7"/>
  </mergeCells>
  <pageMargins left="0.19685039370078741" right="0.19685039370078741" top="0.39370078740157483" bottom="0.39370078740157483" header="0.19685039370078741" footer="0.19685039370078741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979"/>
  <sheetViews>
    <sheetView showGridLines="0" zoomScaleNormal="100" zoomScaleSheetLayoutView="115" workbookViewId="0">
      <selection activeCell="V20" sqref="V20"/>
    </sheetView>
  </sheetViews>
  <sheetFormatPr defaultColWidth="14.44140625" defaultRowHeight="13.8" x14ac:dyDescent="0.3"/>
  <cols>
    <col min="1" max="1" width="3.33203125" style="746" customWidth="1"/>
    <col min="2" max="2" width="14" style="746" customWidth="1"/>
    <col min="3" max="3" width="11.88671875" style="746" customWidth="1"/>
    <col min="4" max="4" width="21.109375" style="746" bestFit="1" customWidth="1"/>
    <col min="5" max="5" width="20.77734375" style="746" customWidth="1"/>
    <col min="6" max="6" width="26" style="746" customWidth="1"/>
    <col min="7" max="7" width="12.88671875" style="1025" customWidth="1"/>
    <col min="8" max="8" width="16.21875" style="1025" bestFit="1" customWidth="1"/>
    <col min="9" max="9" width="12.109375" style="940" bestFit="1" customWidth="1"/>
    <col min="10" max="10" width="5.77734375" style="940" bestFit="1" customWidth="1"/>
    <col min="11" max="11" width="14.6640625" style="746" bestFit="1" customWidth="1"/>
    <col min="12" max="12" width="0.88671875" style="746" customWidth="1"/>
    <col min="13" max="13" width="80.77734375" style="746" customWidth="1"/>
    <col min="14" max="14" width="1.77734375" style="746" customWidth="1"/>
    <col min="15" max="15" width="19.33203125" style="746" hidden="1" customWidth="1"/>
    <col min="16" max="16" width="22.88671875" style="746" hidden="1" customWidth="1"/>
    <col min="17" max="17" width="8.44140625" style="746" hidden="1" customWidth="1"/>
    <col min="18" max="18" width="106.5546875" style="746" hidden="1" customWidth="1"/>
    <col min="19" max="23" width="8.6640625" style="1024" customWidth="1"/>
    <col min="24" max="24" width="20.109375" style="1024" customWidth="1"/>
    <col min="25" max="25" width="14.109375" style="1024" customWidth="1"/>
    <col min="26" max="26" width="8.6640625" style="1024" hidden="1" customWidth="1"/>
    <col min="27" max="27" width="8.6640625" style="746" customWidth="1"/>
    <col min="28" max="28" width="22.5546875" style="746" hidden="1" customWidth="1"/>
    <col min="29" max="31" width="8.6640625" style="746" customWidth="1"/>
    <col min="32" max="16384" width="14.44140625" style="746"/>
  </cols>
  <sheetData>
    <row r="1" spans="1:28" ht="15.6" x14ac:dyDescent="0.3">
      <c r="A1" s="2126" t="s">
        <v>528</v>
      </c>
      <c r="B1" s="2126"/>
      <c r="C1" s="2126"/>
      <c r="D1" s="2126"/>
      <c r="E1" s="2126"/>
      <c r="F1" s="2126"/>
      <c r="G1" s="2126"/>
      <c r="H1" s="2126"/>
      <c r="I1" s="2126"/>
      <c r="J1" s="2126"/>
      <c r="K1" s="2126"/>
      <c r="M1" s="1460" t="str">
        <f>A1</f>
        <v>KRA II - RESEARCH, INNOVATION AND CREATIVE WORK</v>
      </c>
      <c r="O1" s="2139" t="str">
        <f>A1</f>
        <v>KRA II - RESEARCH, INNOVATION AND CREATIVE WORK</v>
      </c>
      <c r="P1" s="2139"/>
      <c r="Q1" s="2139"/>
      <c r="R1" s="2139"/>
    </row>
    <row r="2" spans="1:28" x14ac:dyDescent="0.3">
      <c r="I2" s="948"/>
    </row>
    <row r="3" spans="1:28" ht="14.4" customHeight="1" x14ac:dyDescent="0.3">
      <c r="A3" s="2133" t="str">
        <f>'Request Form'!B6</f>
        <v>LAST NAME:</v>
      </c>
      <c r="B3" s="2134"/>
      <c r="C3" s="2130">
        <f>Form1_A!E3</f>
        <v>0</v>
      </c>
      <c r="D3" s="2131"/>
      <c r="E3" s="2131"/>
      <c r="F3" s="2131"/>
      <c r="G3" s="2131"/>
      <c r="H3" s="2131"/>
      <c r="I3" s="2131"/>
      <c r="J3" s="2131"/>
      <c r="K3" s="2132"/>
      <c r="O3" s="746" t="str">
        <f>A3</f>
        <v>LAST NAME:</v>
      </c>
      <c r="P3" s="1461">
        <f>C3</f>
        <v>0</v>
      </c>
    </row>
    <row r="4" spans="1:28" ht="14.4" customHeight="1" x14ac:dyDescent="0.3">
      <c r="A4" s="2133" t="str">
        <f>'Request Form'!B7</f>
        <v>FIRST NAME, EXT.:</v>
      </c>
      <c r="B4" s="2134"/>
      <c r="C4" s="2130">
        <f>Form1_A!E4</f>
        <v>0</v>
      </c>
      <c r="D4" s="2131"/>
      <c r="E4" s="2131"/>
      <c r="F4" s="2131"/>
      <c r="G4" s="2131"/>
      <c r="H4" s="2131"/>
      <c r="I4" s="2131"/>
      <c r="J4" s="2131"/>
      <c r="K4" s="2132"/>
      <c r="O4" s="746" t="str">
        <f>A4</f>
        <v>FIRST NAME, EXT.:</v>
      </c>
      <c r="P4" s="1461">
        <f>C4</f>
        <v>0</v>
      </c>
    </row>
    <row r="5" spans="1:28" ht="14.4" customHeight="1" x14ac:dyDescent="0.3">
      <c r="A5" s="2133" t="str">
        <f>'Request Form'!B8</f>
        <v>MIDDLE NAME:</v>
      </c>
      <c r="B5" s="2134"/>
      <c r="C5" s="2130">
        <f>Form1_A!E5</f>
        <v>0</v>
      </c>
      <c r="D5" s="2131"/>
      <c r="E5" s="2131"/>
      <c r="F5" s="2131"/>
      <c r="G5" s="2131"/>
      <c r="H5" s="2131"/>
      <c r="I5" s="2131"/>
      <c r="J5" s="2131"/>
      <c r="K5" s="2132"/>
      <c r="O5" s="746" t="str">
        <f>A5</f>
        <v>MIDDLE NAME:</v>
      </c>
      <c r="P5" s="1461">
        <f>C5</f>
        <v>0</v>
      </c>
    </row>
    <row r="6" spans="1:28" ht="14.4" thickBot="1" x14ac:dyDescent="0.35">
      <c r="O6" s="950"/>
      <c r="P6" s="950"/>
      <c r="Q6" s="947"/>
      <c r="R6" s="940"/>
      <c r="U6" s="746"/>
      <c r="V6" s="746"/>
      <c r="W6" s="746"/>
      <c r="X6" s="746"/>
      <c r="Y6" s="746"/>
      <c r="Z6" s="746"/>
    </row>
    <row r="7" spans="1:28" ht="14.4" thickBot="1" x14ac:dyDescent="0.35">
      <c r="A7" s="2127" t="s">
        <v>100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9"/>
      <c r="M7" s="1498" t="str">
        <f>A7</f>
        <v>CRITERION A - RESEARCH OUTPUTS (MAX = 100 POINTS)</v>
      </c>
      <c r="O7" s="2140" t="str">
        <f>A7</f>
        <v>CRITERION A - RESEARCH OUTPUTS (MAX = 100 POINTS)</v>
      </c>
      <c r="P7" s="2140"/>
      <c r="Q7" s="2140"/>
      <c r="R7" s="2140"/>
      <c r="U7" s="746"/>
      <c r="V7" s="746"/>
      <c r="W7" s="746"/>
      <c r="X7" s="746"/>
      <c r="Y7" s="746"/>
      <c r="Z7" s="746"/>
    </row>
    <row r="8" spans="1:28" x14ac:dyDescent="0.3">
      <c r="A8" s="1027"/>
      <c r="B8" s="1028"/>
      <c r="C8" s="1028"/>
      <c r="D8" s="1028"/>
      <c r="E8" s="1028"/>
      <c r="F8" s="1028"/>
      <c r="G8" s="1028"/>
      <c r="H8" s="1028"/>
      <c r="I8" s="1028"/>
      <c r="J8" s="1028"/>
      <c r="K8" s="1029"/>
      <c r="Q8" s="947"/>
      <c r="R8" s="940"/>
      <c r="U8" s="746"/>
      <c r="V8" s="746"/>
      <c r="W8" s="746"/>
      <c r="X8" s="746"/>
      <c r="Y8" s="746"/>
      <c r="Z8" s="746"/>
    </row>
    <row r="9" spans="1:28" ht="13.8" customHeight="1" x14ac:dyDescent="0.3">
      <c r="A9" s="1030" t="s">
        <v>43</v>
      </c>
      <c r="B9" s="1031" t="s">
        <v>546</v>
      </c>
      <c r="C9" s="1032"/>
      <c r="D9" s="1032"/>
      <c r="E9" s="1032"/>
      <c r="F9" s="1032"/>
      <c r="G9" s="1033"/>
      <c r="H9" s="1033"/>
      <c r="I9" s="987"/>
      <c r="J9" s="987"/>
      <c r="K9" s="1034"/>
      <c r="M9" s="1026" t="str">
        <f>B9</f>
        <v>FOR EVERY SCHOLARLY RESEARCH PAPER/EDUCATIONAL OR TECHNICAL ARTICLE AND OTHER OUTPUTS PUBLISHED</v>
      </c>
      <c r="O9" s="1035" t="str">
        <f>B9</f>
        <v>FOR EVERY SCHOLARLY RESEARCH PAPER/EDUCATIONAL OR TECHNICAL ARTICLE AND OTHER OUTPUTS PUBLISHED</v>
      </c>
      <c r="Q9" s="1036"/>
      <c r="R9" s="1036"/>
      <c r="U9" s="746"/>
      <c r="V9" s="746"/>
      <c r="W9" s="746"/>
      <c r="X9" s="746"/>
      <c r="Y9" s="746"/>
      <c r="Z9" s="746"/>
    </row>
    <row r="10" spans="1:28" ht="14.4" thickBot="1" x14ac:dyDescent="0.35">
      <c r="A10" s="1037">
        <v>1.1000000000000001</v>
      </c>
      <c r="B10" s="1032" t="s">
        <v>283</v>
      </c>
      <c r="C10" s="1032"/>
      <c r="D10" s="1032"/>
      <c r="E10" s="1038"/>
      <c r="F10" s="1032"/>
      <c r="G10" s="1033"/>
      <c r="H10" s="1033"/>
      <c r="I10" s="987"/>
      <c r="J10" s="987"/>
      <c r="K10" s="1034"/>
      <c r="M10" s="1026" t="str">
        <f>B10</f>
        <v>SOLE AUTHORSHIP</v>
      </c>
      <c r="O10" s="2135" t="str">
        <f>B10</f>
        <v>SOLE AUTHORSHIP</v>
      </c>
      <c r="P10" s="2135"/>
      <c r="Q10" s="2136"/>
      <c r="R10" s="2136"/>
    </row>
    <row r="11" spans="1:28" s="1039" customFormat="1" ht="28.2" thickBot="1" x14ac:dyDescent="0.35">
      <c r="A11" s="307" t="s">
        <v>7</v>
      </c>
      <c r="B11" s="2115" t="s">
        <v>310</v>
      </c>
      <c r="C11" s="2116"/>
      <c r="D11" s="812" t="s">
        <v>303</v>
      </c>
      <c r="E11" s="812" t="s">
        <v>309</v>
      </c>
      <c r="F11" s="812" t="s">
        <v>189</v>
      </c>
      <c r="G11" s="812" t="s">
        <v>142</v>
      </c>
      <c r="H11" s="315" t="s">
        <v>286</v>
      </c>
      <c r="I11" s="812" t="s">
        <v>171</v>
      </c>
      <c r="J11" s="1993" t="s">
        <v>190</v>
      </c>
      <c r="K11" s="1994"/>
      <c r="M11" s="1586" t="s">
        <v>447</v>
      </c>
      <c r="O11" s="264" t="s">
        <v>184</v>
      </c>
      <c r="P11" s="795" t="s">
        <v>174</v>
      </c>
      <c r="Q11" s="1956" t="s">
        <v>172</v>
      </c>
      <c r="R11" s="1957"/>
      <c r="S11" s="1040"/>
      <c r="U11" s="1040"/>
      <c r="V11" s="1040"/>
      <c r="W11" s="1040"/>
      <c r="X11" s="1040"/>
      <c r="Y11" s="1040"/>
      <c r="Z11" s="989" t="s">
        <v>177</v>
      </c>
    </row>
    <row r="12" spans="1:28" ht="14.4" customHeight="1" x14ac:dyDescent="0.3">
      <c r="A12" s="308">
        <v>1</v>
      </c>
      <c r="B12" s="1986"/>
      <c r="C12" s="2124"/>
      <c r="D12" s="849" t="s">
        <v>242</v>
      </c>
      <c r="E12" s="311"/>
      <c r="F12" s="272"/>
      <c r="G12" s="1807"/>
      <c r="H12" s="320"/>
      <c r="I12" s="280">
        <f>IF(ISBLANK(B12),0,0+(IF(ISBLANK(E12),0,0+IF(ISBLANK(F12),0,0+IF(ISBLANK(H12),0,0+IF(D12="Book",100,0+(IF(ISBLANK(G12),0,+IF(D12="Journal Article",50))+IF(D12="Book Chapter",35,0+IF(D12="Monograph",100,0+IF(D12="Other Peer-Reviewed Output",10,0))))))))))</f>
        <v>0</v>
      </c>
      <c r="J12" s="2143"/>
      <c r="K12" s="1914"/>
      <c r="M12" s="1618"/>
      <c r="O12" s="543" t="s">
        <v>388</v>
      </c>
      <c r="P12" s="618">
        <f t="shared" ref="P12:P31" si="0">IF(O12="Acceptable",I12,0)</f>
        <v>0</v>
      </c>
      <c r="Q12" s="2141"/>
      <c r="R12" s="2142"/>
      <c r="T12" s="746"/>
      <c r="V12" s="746"/>
      <c r="Z12" s="956" t="s">
        <v>388</v>
      </c>
      <c r="AB12" s="1024" t="s">
        <v>242</v>
      </c>
    </row>
    <row r="13" spans="1:28" ht="14.4" customHeight="1" x14ac:dyDescent="0.3">
      <c r="A13" s="309">
        <v>2</v>
      </c>
      <c r="B13" s="1979"/>
      <c r="C13" s="2016"/>
      <c r="D13" s="850" t="s">
        <v>242</v>
      </c>
      <c r="E13" s="284"/>
      <c r="F13" s="272"/>
      <c r="G13" s="1807"/>
      <c r="H13" s="320"/>
      <c r="I13" s="280">
        <f>IF(ISBLANK(B13),0,0+(IF(ISBLANK(E13),0,0+IF(ISBLANK(F13),0,0+IF(ISBLANK(H13),0,0+IF(D13="Book",100,0+(IF(ISBLANK(G13),0,+IF(D13="Journal Article",50))+IF(D13="Book Chapter",35,0+IF(D13="Monograph",100,0+IF(D13="Other Peer-Reviewed Output",10,0))))))))))</f>
        <v>0</v>
      </c>
      <c r="J13" s="2125"/>
      <c r="K13" s="1912"/>
      <c r="M13" s="1619"/>
      <c r="O13" s="545" t="s">
        <v>388</v>
      </c>
      <c r="P13" s="619">
        <f t="shared" si="0"/>
        <v>0</v>
      </c>
      <c r="Q13" s="2137"/>
      <c r="R13" s="2138"/>
      <c r="T13" s="746"/>
      <c r="V13" s="746"/>
      <c r="Z13" s="956" t="s">
        <v>389</v>
      </c>
      <c r="AB13" s="1024" t="s">
        <v>304</v>
      </c>
    </row>
    <row r="14" spans="1:28" x14ac:dyDescent="0.3">
      <c r="A14" s="309">
        <v>3</v>
      </c>
      <c r="B14" s="1979"/>
      <c r="C14" s="2016"/>
      <c r="D14" s="1760" t="s">
        <v>242</v>
      </c>
      <c r="E14" s="284"/>
      <c r="F14" s="272"/>
      <c r="G14" s="1807"/>
      <c r="H14" s="320"/>
      <c r="I14" s="280">
        <f>IF(ISBLANK(B14),0,0+(IF(ISBLANK(E14),0,0+IF(ISBLANK(F14),0,0+IF(ISBLANK(H14),0,0+IF(D14="Book",100,0+(IF(ISBLANK(G14),0,+IF(D14="Journal Article",50))+IF(D14="Book Chapter",35,0+IF(D14="Monograph",100,0+IF(D14="Other Peer-Reviewed Output",10,0))))))))))</f>
        <v>0</v>
      </c>
      <c r="J14" s="2125"/>
      <c r="K14" s="1912"/>
      <c r="M14" s="1619"/>
      <c r="O14" s="545" t="s">
        <v>388</v>
      </c>
      <c r="P14" s="619">
        <f t="shared" si="0"/>
        <v>0</v>
      </c>
      <c r="Q14" s="2137"/>
      <c r="R14" s="2138"/>
      <c r="T14" s="956"/>
      <c r="V14" s="746"/>
      <c r="AB14" s="1024" t="s">
        <v>305</v>
      </c>
    </row>
    <row r="15" spans="1:28" x14ac:dyDescent="0.3">
      <c r="A15" s="309">
        <v>4</v>
      </c>
      <c r="B15" s="1979"/>
      <c r="C15" s="2016"/>
      <c r="D15" s="1760" t="s">
        <v>242</v>
      </c>
      <c r="E15" s="284"/>
      <c r="F15" s="272"/>
      <c r="G15" s="1807"/>
      <c r="H15" s="320"/>
      <c r="I15" s="280">
        <f t="shared" ref="I15:I31" si="1">IF(ISBLANK(B15),0,0+(IF(ISBLANK(E15),0,0+IF(ISBLANK(F15),0,0+IF(ISBLANK(H15),0,0+IF(D15="Book",100,0+(IF(ISBLANK(G15),0,+IF(D15="Journal Article",50))+IF(D15="Book Chapter",35,0+IF(D15="Monograph",100,0+IF(D15="Other Peer-Reviewed Output",10,0))))))))))</f>
        <v>0</v>
      </c>
      <c r="J15" s="2125"/>
      <c r="K15" s="1912"/>
      <c r="M15" s="1619"/>
      <c r="O15" s="545" t="s">
        <v>388</v>
      </c>
      <c r="P15" s="619">
        <f t="shared" si="0"/>
        <v>0</v>
      </c>
      <c r="Q15" s="2137"/>
      <c r="R15" s="2138"/>
      <c r="T15" s="956"/>
      <c r="V15" s="746"/>
      <c r="AB15" s="1024" t="s">
        <v>306</v>
      </c>
    </row>
    <row r="16" spans="1:28" x14ac:dyDescent="0.3">
      <c r="A16" s="309">
        <v>5</v>
      </c>
      <c r="B16" s="1979"/>
      <c r="C16" s="2016"/>
      <c r="D16" s="1760" t="s">
        <v>242</v>
      </c>
      <c r="E16" s="284"/>
      <c r="F16" s="272"/>
      <c r="G16" s="1807"/>
      <c r="H16" s="320"/>
      <c r="I16" s="280">
        <f>IF(ISBLANK(B16),0,0+(IF(ISBLANK(E16),0,0+IF(ISBLANK(F16),0,0+IF(ISBLANK(H16),0,0+IF(D16="Book",100,0+(IF(ISBLANK(G16),0,+IF(D16="Journal Article",50))+IF(D16="Book Chapter",35,0+IF(D16="Monograph",100,0+IF(D16="Other Peer-Reviewed Output",10,0))))))))))</f>
        <v>0</v>
      </c>
      <c r="J16" s="2125"/>
      <c r="K16" s="1912"/>
      <c r="M16" s="1619"/>
      <c r="O16" s="545" t="s">
        <v>388</v>
      </c>
      <c r="P16" s="619">
        <f t="shared" si="0"/>
        <v>0</v>
      </c>
      <c r="Q16" s="2137"/>
      <c r="R16" s="2138"/>
      <c r="T16" s="956"/>
      <c r="V16" s="746"/>
      <c r="AB16" s="1024" t="s">
        <v>307</v>
      </c>
    </row>
    <row r="17" spans="1:28" x14ac:dyDescent="0.3">
      <c r="A17" s="309">
        <v>6</v>
      </c>
      <c r="B17" s="1979"/>
      <c r="C17" s="2016"/>
      <c r="D17" s="1760" t="s">
        <v>242</v>
      </c>
      <c r="E17" s="284"/>
      <c r="F17" s="272"/>
      <c r="G17" s="1807"/>
      <c r="H17" s="320"/>
      <c r="I17" s="280">
        <f t="shared" si="1"/>
        <v>0</v>
      </c>
      <c r="J17" s="2125"/>
      <c r="K17" s="1912"/>
      <c r="M17" s="1619"/>
      <c r="O17" s="545" t="s">
        <v>388</v>
      </c>
      <c r="P17" s="619">
        <f t="shared" si="0"/>
        <v>0</v>
      </c>
      <c r="Q17" s="2137"/>
      <c r="R17" s="2138"/>
      <c r="T17" s="956"/>
      <c r="V17" s="746"/>
      <c r="AB17" s="1024" t="s">
        <v>308</v>
      </c>
    </row>
    <row r="18" spans="1:28" x14ac:dyDescent="0.3">
      <c r="A18" s="309">
        <v>7</v>
      </c>
      <c r="B18" s="1979"/>
      <c r="C18" s="2016"/>
      <c r="D18" s="1760" t="s">
        <v>242</v>
      </c>
      <c r="E18" s="284"/>
      <c r="F18" s="272"/>
      <c r="G18" s="1807"/>
      <c r="H18" s="320"/>
      <c r="I18" s="280">
        <f t="shared" ref="I18:I27" si="2">IF(ISBLANK(B18),0,0+(IF(ISBLANK(E18),0,0+IF(ISBLANK(F18),0,0+IF(ISBLANK(H18),0,0+IF(D18="Book",100,0+(IF(ISBLANK(G18),0,+IF(D18="Journal Article",50))+IF(D18="Book Chapter",35,0+IF(D18="Monograph",100,0+IF(D18="Other Peer-Reviewed Output",10,0))))))))))</f>
        <v>0</v>
      </c>
      <c r="J18" s="2125"/>
      <c r="K18" s="1912"/>
      <c r="M18" s="1619"/>
      <c r="O18" s="545" t="s">
        <v>388</v>
      </c>
      <c r="P18" s="619">
        <f t="shared" ref="P18:P27" si="3">IF(O18="Acceptable",I18,0)</f>
        <v>0</v>
      </c>
      <c r="Q18" s="2137"/>
      <c r="R18" s="2138"/>
      <c r="T18" s="956"/>
    </row>
    <row r="19" spans="1:28" x14ac:dyDescent="0.3">
      <c r="A19" s="309">
        <v>8</v>
      </c>
      <c r="B19" s="1979"/>
      <c r="C19" s="2016"/>
      <c r="D19" s="1760" t="s">
        <v>242</v>
      </c>
      <c r="E19" s="284"/>
      <c r="F19" s="272"/>
      <c r="G19" s="1807"/>
      <c r="H19" s="320"/>
      <c r="I19" s="280">
        <f t="shared" si="2"/>
        <v>0</v>
      </c>
      <c r="J19" s="2125"/>
      <c r="K19" s="1912"/>
      <c r="M19" s="1619"/>
      <c r="O19" s="545" t="s">
        <v>388</v>
      </c>
      <c r="P19" s="619">
        <f t="shared" si="3"/>
        <v>0</v>
      </c>
      <c r="Q19" s="2137"/>
      <c r="R19" s="2138"/>
      <c r="T19" s="956"/>
    </row>
    <row r="20" spans="1:28" x14ac:dyDescent="0.3">
      <c r="A20" s="309">
        <v>9</v>
      </c>
      <c r="B20" s="1979"/>
      <c r="C20" s="2016"/>
      <c r="D20" s="1760" t="s">
        <v>242</v>
      </c>
      <c r="E20" s="284"/>
      <c r="F20" s="272"/>
      <c r="G20" s="1807"/>
      <c r="H20" s="320"/>
      <c r="I20" s="280">
        <f t="shared" si="2"/>
        <v>0</v>
      </c>
      <c r="J20" s="2125"/>
      <c r="K20" s="1912"/>
      <c r="M20" s="1619"/>
      <c r="O20" s="545" t="s">
        <v>388</v>
      </c>
      <c r="P20" s="619">
        <f t="shared" si="3"/>
        <v>0</v>
      </c>
      <c r="Q20" s="2137"/>
      <c r="R20" s="2138"/>
      <c r="T20" s="956"/>
    </row>
    <row r="21" spans="1:28" ht="14.4" thickBot="1" x14ac:dyDescent="0.35">
      <c r="A21" s="309">
        <v>10</v>
      </c>
      <c r="B21" s="1979"/>
      <c r="C21" s="2016"/>
      <c r="D21" s="1449" t="s">
        <v>242</v>
      </c>
      <c r="E21" s="284"/>
      <c r="F21" s="272"/>
      <c r="G21" s="1807"/>
      <c r="H21" s="320"/>
      <c r="I21" s="280">
        <f t="shared" si="2"/>
        <v>0</v>
      </c>
      <c r="J21" s="2125"/>
      <c r="K21" s="1912"/>
      <c r="M21" s="1619"/>
      <c r="O21" s="545" t="s">
        <v>388</v>
      </c>
      <c r="P21" s="619">
        <f t="shared" si="3"/>
        <v>0</v>
      </c>
      <c r="Q21" s="2137"/>
      <c r="R21" s="2138"/>
      <c r="T21" s="956"/>
    </row>
    <row r="22" spans="1:28" ht="14.4" hidden="1" thickBot="1" x14ac:dyDescent="0.35">
      <c r="A22" s="309">
        <v>11</v>
      </c>
      <c r="B22" s="1979"/>
      <c r="C22" s="2016"/>
      <c r="D22" s="1449" t="s">
        <v>242</v>
      </c>
      <c r="E22" s="284"/>
      <c r="F22" s="272"/>
      <c r="G22" s="1807"/>
      <c r="H22" s="320"/>
      <c r="I22" s="280">
        <f t="shared" ref="I22:I26" si="4">IF(ISBLANK(B22),0,0+(IF(ISBLANK(E22),0,0+IF(ISBLANK(F22),0,0+IF(ISBLANK(H22),0,0+IF(D22="Book",100,0+(IF(ISBLANK(G22),0,+IF(D22="Journal Article",50))+IF(D22="Book Chapter",35,0+IF(D22="Monograph",100,0+IF(D22="Other Peer-Reviewed Output",10,0))))))))))</f>
        <v>0</v>
      </c>
      <c r="J22" s="2125" t="s">
        <v>287</v>
      </c>
      <c r="K22" s="1912"/>
      <c r="M22" s="1619"/>
      <c r="O22" s="545" t="s">
        <v>388</v>
      </c>
      <c r="P22" s="619">
        <f t="shared" ref="P22:P26" si="5">IF(O22="Acceptable",I22,0)</f>
        <v>0</v>
      </c>
      <c r="Q22" s="2137"/>
      <c r="R22" s="2138"/>
      <c r="T22" s="956"/>
    </row>
    <row r="23" spans="1:28" ht="14.4" hidden="1" thickBot="1" x14ac:dyDescent="0.35">
      <c r="A23" s="309">
        <v>12</v>
      </c>
      <c r="B23" s="1979"/>
      <c r="C23" s="2016"/>
      <c r="D23" s="1449" t="s">
        <v>242</v>
      </c>
      <c r="E23" s="284"/>
      <c r="F23" s="272"/>
      <c r="G23" s="1807"/>
      <c r="H23" s="320"/>
      <c r="I23" s="280">
        <f t="shared" si="4"/>
        <v>0</v>
      </c>
      <c r="J23" s="2125" t="s">
        <v>287</v>
      </c>
      <c r="K23" s="1912"/>
      <c r="M23" s="1619"/>
      <c r="O23" s="545" t="s">
        <v>388</v>
      </c>
      <c r="P23" s="619">
        <f t="shared" si="5"/>
        <v>0</v>
      </c>
      <c r="Q23" s="2137"/>
      <c r="R23" s="2138"/>
      <c r="T23" s="956"/>
    </row>
    <row r="24" spans="1:28" ht="14.4" hidden="1" thickBot="1" x14ac:dyDescent="0.35">
      <c r="A24" s="309">
        <v>13</v>
      </c>
      <c r="B24" s="1979"/>
      <c r="C24" s="2016"/>
      <c r="D24" s="1449" t="s">
        <v>242</v>
      </c>
      <c r="E24" s="284"/>
      <c r="F24" s="272"/>
      <c r="G24" s="1807"/>
      <c r="H24" s="320"/>
      <c r="I24" s="280">
        <f t="shared" si="4"/>
        <v>0</v>
      </c>
      <c r="J24" s="2125" t="s">
        <v>287</v>
      </c>
      <c r="K24" s="1912"/>
      <c r="M24" s="1619"/>
      <c r="O24" s="545" t="s">
        <v>388</v>
      </c>
      <c r="P24" s="619">
        <f t="shared" si="5"/>
        <v>0</v>
      </c>
      <c r="Q24" s="2137"/>
      <c r="R24" s="2138"/>
      <c r="T24" s="956"/>
    </row>
    <row r="25" spans="1:28" ht="14.4" hidden="1" thickBot="1" x14ac:dyDescent="0.35">
      <c r="A25" s="309">
        <v>14</v>
      </c>
      <c r="B25" s="1979"/>
      <c r="C25" s="2016"/>
      <c r="D25" s="1449" t="s">
        <v>242</v>
      </c>
      <c r="E25" s="284"/>
      <c r="F25" s="272"/>
      <c r="G25" s="1807"/>
      <c r="H25" s="320"/>
      <c r="I25" s="280">
        <f t="shared" si="4"/>
        <v>0</v>
      </c>
      <c r="J25" s="2125" t="s">
        <v>287</v>
      </c>
      <c r="K25" s="1912"/>
      <c r="M25" s="1619"/>
      <c r="O25" s="545" t="s">
        <v>388</v>
      </c>
      <c r="P25" s="619">
        <f t="shared" si="5"/>
        <v>0</v>
      </c>
      <c r="Q25" s="2137"/>
      <c r="R25" s="2138"/>
      <c r="T25" s="956"/>
    </row>
    <row r="26" spans="1:28" ht="14.4" hidden="1" thickBot="1" x14ac:dyDescent="0.35">
      <c r="A26" s="309">
        <v>15</v>
      </c>
      <c r="B26" s="1979"/>
      <c r="C26" s="2016"/>
      <c r="D26" s="1449" t="s">
        <v>242</v>
      </c>
      <c r="E26" s="284"/>
      <c r="F26" s="272"/>
      <c r="G26" s="1807"/>
      <c r="H26" s="320"/>
      <c r="I26" s="280">
        <f t="shared" si="4"/>
        <v>0</v>
      </c>
      <c r="J26" s="2125" t="s">
        <v>287</v>
      </c>
      <c r="K26" s="1912"/>
      <c r="M26" s="1619"/>
      <c r="O26" s="545" t="s">
        <v>388</v>
      </c>
      <c r="P26" s="619">
        <f t="shared" si="5"/>
        <v>0</v>
      </c>
      <c r="Q26" s="2137"/>
      <c r="R26" s="2138"/>
      <c r="T26" s="956"/>
      <c r="AB26" s="1041"/>
    </row>
    <row r="27" spans="1:28" ht="14.4" hidden="1" thickBot="1" x14ac:dyDescent="0.35">
      <c r="A27" s="309">
        <v>16</v>
      </c>
      <c r="B27" s="1979"/>
      <c r="C27" s="2016"/>
      <c r="D27" s="1449" t="s">
        <v>242</v>
      </c>
      <c r="E27" s="284"/>
      <c r="F27" s="272"/>
      <c r="G27" s="1807"/>
      <c r="H27" s="320"/>
      <c r="I27" s="280">
        <f t="shared" si="2"/>
        <v>0</v>
      </c>
      <c r="J27" s="2125" t="s">
        <v>287</v>
      </c>
      <c r="K27" s="1912"/>
      <c r="M27" s="1619"/>
      <c r="O27" s="545" t="s">
        <v>388</v>
      </c>
      <c r="P27" s="619">
        <f t="shared" si="3"/>
        <v>0</v>
      </c>
      <c r="Q27" s="2137"/>
      <c r="R27" s="2138"/>
      <c r="T27" s="956"/>
    </row>
    <row r="28" spans="1:28" ht="14.4" hidden="1" thickBot="1" x14ac:dyDescent="0.35">
      <c r="A28" s="309">
        <v>17</v>
      </c>
      <c r="B28" s="1979"/>
      <c r="C28" s="2016"/>
      <c r="D28" s="850" t="s">
        <v>242</v>
      </c>
      <c r="E28" s="284"/>
      <c r="F28" s="272"/>
      <c r="G28" s="1807"/>
      <c r="H28" s="320"/>
      <c r="I28" s="280">
        <f t="shared" si="1"/>
        <v>0</v>
      </c>
      <c r="J28" s="2125" t="s">
        <v>287</v>
      </c>
      <c r="K28" s="1912"/>
      <c r="M28" s="1619"/>
      <c r="O28" s="545" t="s">
        <v>388</v>
      </c>
      <c r="P28" s="619">
        <f t="shared" si="0"/>
        <v>0</v>
      </c>
      <c r="Q28" s="2137"/>
      <c r="R28" s="2138"/>
      <c r="T28" s="956"/>
    </row>
    <row r="29" spans="1:28" ht="14.4" hidden="1" thickBot="1" x14ac:dyDescent="0.35">
      <c r="A29" s="309">
        <v>18</v>
      </c>
      <c r="B29" s="1979"/>
      <c r="C29" s="2016"/>
      <c r="D29" s="850" t="s">
        <v>242</v>
      </c>
      <c r="E29" s="284"/>
      <c r="F29" s="272"/>
      <c r="G29" s="1807"/>
      <c r="H29" s="320"/>
      <c r="I29" s="280">
        <f t="shared" si="1"/>
        <v>0</v>
      </c>
      <c r="J29" s="2125" t="s">
        <v>287</v>
      </c>
      <c r="K29" s="1912"/>
      <c r="M29" s="1619"/>
      <c r="O29" s="545" t="s">
        <v>388</v>
      </c>
      <c r="P29" s="619">
        <f t="shared" si="0"/>
        <v>0</v>
      </c>
      <c r="Q29" s="2137"/>
      <c r="R29" s="2138"/>
      <c r="T29" s="956"/>
    </row>
    <row r="30" spans="1:28" ht="14.4" hidden="1" thickBot="1" x14ac:dyDescent="0.35">
      <c r="A30" s="309">
        <v>19</v>
      </c>
      <c r="B30" s="1979"/>
      <c r="C30" s="2016"/>
      <c r="D30" s="850" t="s">
        <v>242</v>
      </c>
      <c r="E30" s="284"/>
      <c r="F30" s="272"/>
      <c r="G30" s="1807"/>
      <c r="H30" s="320"/>
      <c r="I30" s="280">
        <f t="shared" si="1"/>
        <v>0</v>
      </c>
      <c r="J30" s="2125" t="s">
        <v>287</v>
      </c>
      <c r="K30" s="1912"/>
      <c r="M30" s="1619"/>
      <c r="O30" s="545" t="s">
        <v>388</v>
      </c>
      <c r="P30" s="619">
        <f t="shared" si="0"/>
        <v>0</v>
      </c>
      <c r="Q30" s="2137"/>
      <c r="R30" s="2138"/>
      <c r="T30" s="956"/>
    </row>
    <row r="31" spans="1:28" ht="14.4" hidden="1" thickBot="1" x14ac:dyDescent="0.35">
      <c r="A31" s="309">
        <v>20</v>
      </c>
      <c r="B31" s="1979"/>
      <c r="C31" s="2016"/>
      <c r="D31" s="850" t="s">
        <v>242</v>
      </c>
      <c r="E31" s="284"/>
      <c r="F31" s="272"/>
      <c r="G31" s="1807"/>
      <c r="H31" s="320"/>
      <c r="I31" s="280">
        <f t="shared" si="1"/>
        <v>0</v>
      </c>
      <c r="J31" s="2125" t="s">
        <v>287</v>
      </c>
      <c r="K31" s="1912"/>
      <c r="M31" s="1619"/>
      <c r="O31" s="545" t="s">
        <v>388</v>
      </c>
      <c r="P31" s="619">
        <f t="shared" si="0"/>
        <v>0</v>
      </c>
      <c r="Q31" s="2137"/>
      <c r="R31" s="2138"/>
      <c r="T31" s="956"/>
      <c r="AB31" s="1041"/>
    </row>
    <row r="32" spans="1:28" s="1047" customFormat="1" ht="15" customHeight="1" thickBot="1" x14ac:dyDescent="0.35">
      <c r="A32" s="1042"/>
      <c r="B32" s="2110"/>
      <c r="C32" s="2111"/>
      <c r="D32" s="1043"/>
      <c r="E32" s="1044"/>
      <c r="F32" s="1045"/>
      <c r="G32" s="1808"/>
      <c r="H32" s="1809" t="s">
        <v>14</v>
      </c>
      <c r="I32" s="984">
        <f>SUM(I12:I31)</f>
        <v>0</v>
      </c>
      <c r="J32" s="2149"/>
      <c r="K32" s="2150"/>
      <c r="M32" s="1620"/>
      <c r="O32" s="539"/>
      <c r="P32" s="620">
        <f>SUM(P12:P31)</f>
        <v>0</v>
      </c>
      <c r="Q32" s="2147"/>
      <c r="R32" s="2148"/>
      <c r="S32" s="1048"/>
      <c r="T32" s="1048"/>
      <c r="U32" s="1048"/>
      <c r="V32" s="1048"/>
      <c r="W32" s="1048"/>
      <c r="X32" s="1048"/>
      <c r="Y32" s="1048"/>
      <c r="Z32" s="1048"/>
    </row>
    <row r="33" spans="1:26" ht="4.95" customHeight="1" x14ac:dyDescent="0.3">
      <c r="A33" s="1049"/>
      <c r="B33" s="1050"/>
      <c r="C33" s="1051"/>
      <c r="D33" s="1051"/>
      <c r="E33" s="1051"/>
      <c r="F33" s="1051"/>
      <c r="G33" s="1052"/>
      <c r="H33" s="1052"/>
      <c r="I33" s="949"/>
      <c r="J33" s="555"/>
      <c r="K33" s="1053"/>
      <c r="O33" s="1054"/>
      <c r="P33" s="1054"/>
      <c r="Q33" s="1054"/>
      <c r="R33" s="1054"/>
    </row>
    <row r="34" spans="1:26" x14ac:dyDescent="0.3">
      <c r="A34" s="1037">
        <v>1.2</v>
      </c>
      <c r="B34" s="1032" t="s">
        <v>284</v>
      </c>
      <c r="C34" s="1055"/>
      <c r="D34" s="1055"/>
      <c r="E34" s="1055"/>
      <c r="F34" s="1055"/>
      <c r="G34" s="1056"/>
      <c r="H34" s="1056"/>
      <c r="I34" s="998"/>
      <c r="J34" s="998"/>
      <c r="K34" s="1053"/>
      <c r="M34" s="1026" t="str">
        <f>B34</f>
        <v>CO-AUTHORSHIP</v>
      </c>
      <c r="O34" s="1026" t="str">
        <f>B34</f>
        <v>CO-AUTHORSHIP</v>
      </c>
    </row>
    <row r="35" spans="1:26" ht="14.4" thickBot="1" x14ac:dyDescent="0.35">
      <c r="A35" s="1037"/>
      <c r="B35" s="1032"/>
      <c r="C35" s="1055"/>
      <c r="D35" s="1055"/>
      <c r="E35" s="1055"/>
      <c r="F35" s="1055"/>
      <c r="G35" s="1056"/>
      <c r="H35" s="1056"/>
      <c r="I35" s="998"/>
      <c r="J35" s="998"/>
      <c r="K35" s="1053"/>
      <c r="O35" s="1026"/>
    </row>
    <row r="36" spans="1:26" s="1054" customFormat="1" ht="42" thickBot="1" x14ac:dyDescent="0.35">
      <c r="A36" s="317" t="s">
        <v>7</v>
      </c>
      <c r="B36" s="2115" t="s">
        <v>310</v>
      </c>
      <c r="C36" s="2116"/>
      <c r="D36" s="812" t="s">
        <v>303</v>
      </c>
      <c r="E36" s="812" t="s">
        <v>309</v>
      </c>
      <c r="F36" s="812" t="s">
        <v>549</v>
      </c>
      <c r="G36" s="812" t="s">
        <v>550</v>
      </c>
      <c r="H36" s="315" t="s">
        <v>286</v>
      </c>
      <c r="I36" s="46" t="s">
        <v>311</v>
      </c>
      <c r="J36" s="795" t="s">
        <v>171</v>
      </c>
      <c r="K36" s="261" t="s">
        <v>190</v>
      </c>
      <c r="M36" s="1586" t="s">
        <v>447</v>
      </c>
      <c r="O36" s="264" t="s">
        <v>184</v>
      </c>
      <c r="P36" s="796" t="s">
        <v>445</v>
      </c>
      <c r="Q36" s="796" t="s">
        <v>174</v>
      </c>
      <c r="R36" s="542" t="s">
        <v>172</v>
      </c>
      <c r="S36" s="1057"/>
      <c r="T36" s="1057"/>
      <c r="U36" s="1057"/>
      <c r="V36" s="1057"/>
      <c r="W36" s="1057"/>
      <c r="X36" s="1057"/>
      <c r="Y36" s="1057"/>
      <c r="Z36" s="1057"/>
    </row>
    <row r="37" spans="1:26" ht="13.8" customHeight="1" x14ac:dyDescent="0.3">
      <c r="A37" s="1058">
        <v>1</v>
      </c>
      <c r="B37" s="1986"/>
      <c r="C37" s="2124"/>
      <c r="D37" s="849" t="s">
        <v>242</v>
      </c>
      <c r="E37" s="311"/>
      <c r="F37" s="272"/>
      <c r="G37" s="314"/>
      <c r="H37" s="254"/>
      <c r="I37" s="255">
        <v>0</v>
      </c>
      <c r="J37" s="280">
        <f>(IF(ISBLANK(B37),0,0+IF(ISBLANK(H37),0,0+IF(D37="Book",100,0+(IF(ISBLANK(G37),0,+IF(D37="Journal Article",50))+IF(D37="Book Chapter",35,0+IF(D37="Monograph",100,0+IF(D37="Other Peer-Reviewed Output",10,0))))))))*I37</f>
        <v>0</v>
      </c>
      <c r="K37" s="252"/>
      <c r="M37" s="1618"/>
      <c r="O37" s="543" t="s">
        <v>388</v>
      </c>
      <c r="P37" s="621">
        <f>IF(O37="Acceptable",I37,0)</f>
        <v>0</v>
      </c>
      <c r="Q37" s="589">
        <f>(IF(ISBLANK(B37),0,0+IF(ISBLANK(H37),0,0+IF(D37="Book",100,0+(IF(ISBLANK(G37),0,+IF(D37="Journal Article",50))+IF(D37="Book Chapter",35,0+IF(D37="Monograph",100,0+IF(D37="Other Peer-Reviewed Output",10,0))))))))*P37</f>
        <v>0</v>
      </c>
      <c r="R37" s="544"/>
    </row>
    <row r="38" spans="1:26" x14ac:dyDescent="0.3">
      <c r="A38" s="309">
        <v>2</v>
      </c>
      <c r="B38" s="1979"/>
      <c r="C38" s="2016"/>
      <c r="D38" s="850" t="s">
        <v>242</v>
      </c>
      <c r="E38" s="284"/>
      <c r="F38" s="272"/>
      <c r="G38" s="314"/>
      <c r="H38" s="320"/>
      <c r="I38" s="257">
        <v>0</v>
      </c>
      <c r="J38" s="280">
        <f t="shared" ref="J38:J56" si="6">(IF(ISBLANK(B38),0,0+IF(ISBLANK(H38),0,0+IF(D38="Book",100,0+(IF(ISBLANK(G38),0,+IF(D38="Journal Article",50))+IF(D38="Book Chapter",35,0+IF(D38="Monograph",100,0+IF(D38="Other Peer-Reviewed Output",10,0))))))))*I38</f>
        <v>0</v>
      </c>
      <c r="K38" s="252"/>
      <c r="M38" s="1619"/>
      <c r="O38" s="545" t="s">
        <v>388</v>
      </c>
      <c r="P38" s="587">
        <f t="shared" ref="P38:P56" si="7">IF(O38="Acceptable",I38,0)</f>
        <v>0</v>
      </c>
      <c r="Q38" s="590">
        <f t="shared" ref="Q38:Q56" si="8">(IF(ISBLANK(B38),0,0+IF(ISBLANK(H38),0,0+IF(D38="Book",100,0+(IF(ISBLANK(G38),0,+IF(D38="Journal Article",50))+IF(D38="Book Chapter",35,0+IF(D38="Monograph",100,0+IF(D38="Other Peer-Reviewed Output",10,0))))))))*P38</f>
        <v>0</v>
      </c>
      <c r="R38" s="546"/>
    </row>
    <row r="39" spans="1:26" x14ac:dyDescent="0.3">
      <c r="A39" s="309">
        <v>3</v>
      </c>
      <c r="B39" s="1979"/>
      <c r="C39" s="2016"/>
      <c r="D39" s="1760" t="s">
        <v>242</v>
      </c>
      <c r="E39" s="284"/>
      <c r="F39" s="272"/>
      <c r="G39" s="314"/>
      <c r="H39" s="320"/>
      <c r="I39" s="257">
        <v>0</v>
      </c>
      <c r="J39" s="280">
        <f t="shared" si="6"/>
        <v>0</v>
      </c>
      <c r="K39" s="252"/>
      <c r="M39" s="1619"/>
      <c r="O39" s="545" t="s">
        <v>388</v>
      </c>
      <c r="P39" s="587">
        <f t="shared" si="7"/>
        <v>0</v>
      </c>
      <c r="Q39" s="590">
        <f t="shared" si="8"/>
        <v>0</v>
      </c>
      <c r="R39" s="546"/>
    </row>
    <row r="40" spans="1:26" ht="15" customHeight="1" x14ac:dyDescent="0.3">
      <c r="A40" s="309">
        <v>4</v>
      </c>
      <c r="B40" s="1979"/>
      <c r="C40" s="2016"/>
      <c r="D40" s="1760" t="s">
        <v>242</v>
      </c>
      <c r="E40" s="284"/>
      <c r="F40" s="272"/>
      <c r="G40" s="314"/>
      <c r="H40" s="320"/>
      <c r="I40" s="257">
        <v>0</v>
      </c>
      <c r="J40" s="280">
        <f t="shared" si="6"/>
        <v>0</v>
      </c>
      <c r="K40" s="252"/>
      <c r="M40" s="1619"/>
      <c r="O40" s="545" t="s">
        <v>388</v>
      </c>
      <c r="P40" s="587">
        <f t="shared" si="7"/>
        <v>0</v>
      </c>
      <c r="Q40" s="590">
        <f t="shared" si="8"/>
        <v>0</v>
      </c>
      <c r="R40" s="546"/>
    </row>
    <row r="41" spans="1:26" x14ac:dyDescent="0.3">
      <c r="A41" s="309">
        <v>5</v>
      </c>
      <c r="B41" s="1979"/>
      <c r="C41" s="2016"/>
      <c r="D41" s="1760" t="s">
        <v>242</v>
      </c>
      <c r="E41" s="284"/>
      <c r="F41" s="272"/>
      <c r="G41" s="314"/>
      <c r="H41" s="320"/>
      <c r="I41" s="257">
        <v>0</v>
      </c>
      <c r="J41" s="280">
        <f t="shared" si="6"/>
        <v>0</v>
      </c>
      <c r="K41" s="252"/>
      <c r="M41" s="1619"/>
      <c r="O41" s="545" t="s">
        <v>388</v>
      </c>
      <c r="P41" s="587">
        <f t="shared" si="7"/>
        <v>0</v>
      </c>
      <c r="Q41" s="590">
        <f t="shared" si="8"/>
        <v>0</v>
      </c>
      <c r="R41" s="546"/>
    </row>
    <row r="42" spans="1:26" x14ac:dyDescent="0.3">
      <c r="A42" s="309">
        <v>6</v>
      </c>
      <c r="B42" s="1979"/>
      <c r="C42" s="2016"/>
      <c r="D42" s="1760" t="s">
        <v>242</v>
      </c>
      <c r="E42" s="284"/>
      <c r="F42" s="272"/>
      <c r="G42" s="314"/>
      <c r="H42" s="320"/>
      <c r="I42" s="257">
        <v>0</v>
      </c>
      <c r="J42" s="280">
        <f t="shared" ref="J42:J51" si="9">(IF(ISBLANK(B42),0,0+IF(ISBLANK(H42),0,0+IF(D42="Book",100,0+(IF(ISBLANK(G42),0,+IF(D42="Journal Article",50))+IF(D42="Book Chapter",35,0+IF(D42="Monograph",100,0+IF(D42="Other Peer-Reviewed Output",10,0))))))))*I42</f>
        <v>0</v>
      </c>
      <c r="K42" s="252"/>
      <c r="M42" s="1619"/>
      <c r="O42" s="545" t="s">
        <v>388</v>
      </c>
      <c r="P42" s="587">
        <f t="shared" ref="P42:P51" si="10">IF(O42="Acceptable",I42,0)</f>
        <v>0</v>
      </c>
      <c r="Q42" s="590">
        <f t="shared" ref="Q42:Q51" si="11">(IF(ISBLANK(B42),0,0+IF(ISBLANK(H42),0,0+IF(D42="Book",100,0+(IF(ISBLANK(G42),0,+IF(D42="Journal Article",50))+IF(D42="Book Chapter",35,0+IF(D42="Monograph",100,0+IF(D42="Other Peer-Reviewed Output",10,0))))))))*P42</f>
        <v>0</v>
      </c>
      <c r="R42" s="546"/>
    </row>
    <row r="43" spans="1:26" ht="15" customHeight="1" x14ac:dyDescent="0.3">
      <c r="A43" s="309">
        <v>7</v>
      </c>
      <c r="B43" s="1979"/>
      <c r="C43" s="2016"/>
      <c r="D43" s="1760" t="s">
        <v>242</v>
      </c>
      <c r="E43" s="284"/>
      <c r="F43" s="272"/>
      <c r="G43" s="314"/>
      <c r="H43" s="320"/>
      <c r="I43" s="257">
        <v>0</v>
      </c>
      <c r="J43" s="280">
        <f t="shared" si="9"/>
        <v>0</v>
      </c>
      <c r="K43" s="252"/>
      <c r="M43" s="1619"/>
      <c r="O43" s="545" t="s">
        <v>388</v>
      </c>
      <c r="P43" s="587">
        <f t="shared" si="10"/>
        <v>0</v>
      </c>
      <c r="Q43" s="590">
        <f t="shared" si="11"/>
        <v>0</v>
      </c>
      <c r="R43" s="546"/>
    </row>
    <row r="44" spans="1:26" x14ac:dyDescent="0.3">
      <c r="A44" s="309">
        <v>8</v>
      </c>
      <c r="B44" s="1979"/>
      <c r="C44" s="2016"/>
      <c r="D44" s="1760" t="s">
        <v>242</v>
      </c>
      <c r="E44" s="284"/>
      <c r="F44" s="272"/>
      <c r="G44" s="314"/>
      <c r="H44" s="320"/>
      <c r="I44" s="257">
        <v>0</v>
      </c>
      <c r="J44" s="280">
        <f t="shared" si="9"/>
        <v>0</v>
      </c>
      <c r="K44" s="252"/>
      <c r="M44" s="1619"/>
      <c r="O44" s="545" t="s">
        <v>388</v>
      </c>
      <c r="P44" s="587">
        <f t="shared" si="10"/>
        <v>0</v>
      </c>
      <c r="Q44" s="590">
        <f t="shared" si="11"/>
        <v>0</v>
      </c>
      <c r="R44" s="546"/>
    </row>
    <row r="45" spans="1:26" x14ac:dyDescent="0.3">
      <c r="A45" s="309">
        <v>9</v>
      </c>
      <c r="B45" s="1979"/>
      <c r="C45" s="2016"/>
      <c r="D45" s="1760" t="s">
        <v>242</v>
      </c>
      <c r="E45" s="284"/>
      <c r="F45" s="272"/>
      <c r="G45" s="314"/>
      <c r="H45" s="320"/>
      <c r="I45" s="257">
        <v>0</v>
      </c>
      <c r="J45" s="280">
        <f t="shared" si="9"/>
        <v>0</v>
      </c>
      <c r="K45" s="252"/>
      <c r="M45" s="1619"/>
      <c r="O45" s="545" t="s">
        <v>388</v>
      </c>
      <c r="P45" s="587">
        <f t="shared" si="10"/>
        <v>0</v>
      </c>
      <c r="Q45" s="590">
        <f t="shared" si="11"/>
        <v>0</v>
      </c>
      <c r="R45" s="546"/>
    </row>
    <row r="46" spans="1:26" ht="14.4" thickBot="1" x14ac:dyDescent="0.35">
      <c r="A46" s="309">
        <v>10</v>
      </c>
      <c r="B46" s="1979"/>
      <c r="C46" s="2016"/>
      <c r="D46" s="1449" t="s">
        <v>242</v>
      </c>
      <c r="E46" s="284"/>
      <c r="F46" s="272"/>
      <c r="G46" s="314"/>
      <c r="H46" s="256"/>
      <c r="I46" s="257">
        <v>0</v>
      </c>
      <c r="J46" s="280">
        <f t="shared" ref="J46:J50" si="12">(IF(ISBLANK(B46),0,0+IF(ISBLANK(H46),0,0+IF(D46="Book",100,0+(IF(ISBLANK(G46),0,+IF(D46="Journal Article",50))+IF(D46="Book Chapter",35,0+IF(D46="Monograph",100,0+IF(D46="Other Peer-Reviewed Output",10,0))))))))*I46</f>
        <v>0</v>
      </c>
      <c r="K46" s="252"/>
      <c r="M46" s="1619"/>
      <c r="O46" s="545" t="s">
        <v>388</v>
      </c>
      <c r="P46" s="587">
        <f t="shared" ref="P46:P50" si="13">IF(O46="Acceptable",I46,0)</f>
        <v>0</v>
      </c>
      <c r="Q46" s="590">
        <f t="shared" ref="Q46:Q50" si="14">(IF(ISBLANK(B46),0,0+IF(ISBLANK(H46),0,0+IF(D46="Book",100,0+(IF(ISBLANK(G46),0,+IF(D46="Journal Article",50))+IF(D46="Book Chapter",35,0+IF(D46="Monograph",100,0+IF(D46="Other Peer-Reviewed Output",10,0))))))))*P46</f>
        <v>0</v>
      </c>
      <c r="R46" s="546"/>
    </row>
    <row r="47" spans="1:26" ht="14.4" hidden="1" thickBot="1" x14ac:dyDescent="0.35">
      <c r="A47" s="309">
        <v>11</v>
      </c>
      <c r="B47" s="1979"/>
      <c r="C47" s="2016"/>
      <c r="D47" s="1449" t="s">
        <v>242</v>
      </c>
      <c r="E47" s="284"/>
      <c r="F47" s="272"/>
      <c r="G47" s="314"/>
      <c r="H47" s="256"/>
      <c r="I47" s="257">
        <v>0</v>
      </c>
      <c r="J47" s="280">
        <f t="shared" si="12"/>
        <v>0</v>
      </c>
      <c r="K47" s="252"/>
      <c r="M47" s="1619"/>
      <c r="O47" s="545" t="s">
        <v>388</v>
      </c>
      <c r="P47" s="587">
        <f t="shared" si="13"/>
        <v>0</v>
      </c>
      <c r="Q47" s="590">
        <f t="shared" si="14"/>
        <v>0</v>
      </c>
      <c r="R47" s="546"/>
    </row>
    <row r="48" spans="1:26" ht="15" hidden="1" customHeight="1" x14ac:dyDescent="0.3">
      <c r="A48" s="309">
        <v>12</v>
      </c>
      <c r="B48" s="1979"/>
      <c r="C48" s="2016"/>
      <c r="D48" s="1449" t="s">
        <v>242</v>
      </c>
      <c r="E48" s="284"/>
      <c r="F48" s="272"/>
      <c r="G48" s="314"/>
      <c r="H48" s="256"/>
      <c r="I48" s="257">
        <v>0</v>
      </c>
      <c r="J48" s="280">
        <f t="shared" si="12"/>
        <v>0</v>
      </c>
      <c r="K48" s="252"/>
      <c r="M48" s="1619"/>
      <c r="O48" s="545" t="s">
        <v>388</v>
      </c>
      <c r="P48" s="587">
        <f t="shared" si="13"/>
        <v>0</v>
      </c>
      <c r="Q48" s="590">
        <f t="shared" si="14"/>
        <v>0</v>
      </c>
      <c r="R48" s="546"/>
    </row>
    <row r="49" spans="1:26" ht="14.4" hidden="1" thickBot="1" x14ac:dyDescent="0.35">
      <c r="A49" s="309">
        <v>13</v>
      </c>
      <c r="B49" s="1979"/>
      <c r="C49" s="2016"/>
      <c r="D49" s="1449" t="s">
        <v>242</v>
      </c>
      <c r="E49" s="284"/>
      <c r="F49" s="272"/>
      <c r="G49" s="314"/>
      <c r="H49" s="256"/>
      <c r="I49" s="257">
        <v>0</v>
      </c>
      <c r="J49" s="280">
        <f t="shared" si="12"/>
        <v>0</v>
      </c>
      <c r="K49" s="252"/>
      <c r="M49" s="1619"/>
      <c r="O49" s="545" t="s">
        <v>388</v>
      </c>
      <c r="P49" s="587">
        <f t="shared" si="13"/>
        <v>0</v>
      </c>
      <c r="Q49" s="590">
        <f t="shared" si="14"/>
        <v>0</v>
      </c>
      <c r="R49" s="546"/>
    </row>
    <row r="50" spans="1:26" ht="14.4" hidden="1" thickBot="1" x14ac:dyDescent="0.35">
      <c r="A50" s="309">
        <v>14</v>
      </c>
      <c r="B50" s="1979"/>
      <c r="C50" s="2016"/>
      <c r="D50" s="1449" t="s">
        <v>242</v>
      </c>
      <c r="E50" s="284"/>
      <c r="F50" s="272"/>
      <c r="G50" s="314"/>
      <c r="H50" s="256"/>
      <c r="I50" s="257">
        <v>0</v>
      </c>
      <c r="J50" s="280">
        <f t="shared" si="12"/>
        <v>0</v>
      </c>
      <c r="K50" s="252"/>
      <c r="M50" s="1619"/>
      <c r="O50" s="545" t="s">
        <v>388</v>
      </c>
      <c r="P50" s="587">
        <f t="shared" si="13"/>
        <v>0</v>
      </c>
      <c r="Q50" s="590">
        <f t="shared" si="14"/>
        <v>0</v>
      </c>
      <c r="R50" s="546"/>
    </row>
    <row r="51" spans="1:26" ht="14.4" hidden="1" thickBot="1" x14ac:dyDescent="0.35">
      <c r="A51" s="309">
        <v>15</v>
      </c>
      <c r="B51" s="1979"/>
      <c r="C51" s="2016"/>
      <c r="D51" s="1449" t="s">
        <v>242</v>
      </c>
      <c r="E51" s="284"/>
      <c r="F51" s="272"/>
      <c r="G51" s="314"/>
      <c r="H51" s="256"/>
      <c r="I51" s="257">
        <v>0</v>
      </c>
      <c r="J51" s="280">
        <f t="shared" si="9"/>
        <v>0</v>
      </c>
      <c r="K51" s="252"/>
      <c r="M51" s="1619"/>
      <c r="O51" s="545" t="s">
        <v>388</v>
      </c>
      <c r="P51" s="587">
        <f t="shared" si="10"/>
        <v>0</v>
      </c>
      <c r="Q51" s="590">
        <f t="shared" si="11"/>
        <v>0</v>
      </c>
      <c r="R51" s="546"/>
    </row>
    <row r="52" spans="1:26" ht="14.4" hidden="1" thickBot="1" x14ac:dyDescent="0.35">
      <c r="A52" s="309">
        <v>16</v>
      </c>
      <c r="B52" s="1979"/>
      <c r="C52" s="2016"/>
      <c r="D52" s="850" t="s">
        <v>242</v>
      </c>
      <c r="E52" s="284"/>
      <c r="F52" s="272"/>
      <c r="G52" s="314"/>
      <c r="H52" s="256"/>
      <c r="I52" s="257">
        <v>0</v>
      </c>
      <c r="J52" s="280">
        <f t="shared" si="6"/>
        <v>0</v>
      </c>
      <c r="K52" s="252"/>
      <c r="M52" s="1619"/>
      <c r="O52" s="545" t="s">
        <v>388</v>
      </c>
      <c r="P52" s="587">
        <f t="shared" si="7"/>
        <v>0</v>
      </c>
      <c r="Q52" s="590">
        <f t="shared" si="8"/>
        <v>0</v>
      </c>
      <c r="R52" s="546"/>
    </row>
    <row r="53" spans="1:26" ht="15" hidden="1" customHeight="1" x14ac:dyDescent="0.3">
      <c r="A53" s="309">
        <v>17</v>
      </c>
      <c r="B53" s="1979"/>
      <c r="C53" s="2016"/>
      <c r="D53" s="850" t="s">
        <v>242</v>
      </c>
      <c r="E53" s="284"/>
      <c r="F53" s="272"/>
      <c r="G53" s="314"/>
      <c r="H53" s="256"/>
      <c r="I53" s="257">
        <v>0</v>
      </c>
      <c r="J53" s="280">
        <f t="shared" si="6"/>
        <v>0</v>
      </c>
      <c r="K53" s="252"/>
      <c r="M53" s="1619"/>
      <c r="O53" s="545" t="s">
        <v>388</v>
      </c>
      <c r="P53" s="587">
        <f t="shared" si="7"/>
        <v>0</v>
      </c>
      <c r="Q53" s="590">
        <f t="shared" si="8"/>
        <v>0</v>
      </c>
      <c r="R53" s="546"/>
    </row>
    <row r="54" spans="1:26" ht="14.4" hidden="1" thickBot="1" x14ac:dyDescent="0.35">
      <c r="A54" s="309">
        <v>18</v>
      </c>
      <c r="B54" s="1979"/>
      <c r="C54" s="2016"/>
      <c r="D54" s="850" t="s">
        <v>242</v>
      </c>
      <c r="E54" s="284"/>
      <c r="F54" s="272"/>
      <c r="G54" s="314"/>
      <c r="H54" s="256"/>
      <c r="I54" s="257">
        <v>0</v>
      </c>
      <c r="J54" s="280">
        <f t="shared" si="6"/>
        <v>0</v>
      </c>
      <c r="K54" s="252"/>
      <c r="M54" s="1619"/>
      <c r="O54" s="545" t="s">
        <v>388</v>
      </c>
      <c r="P54" s="587">
        <f t="shared" si="7"/>
        <v>0</v>
      </c>
      <c r="Q54" s="590">
        <f t="shared" si="8"/>
        <v>0</v>
      </c>
      <c r="R54" s="546"/>
    </row>
    <row r="55" spans="1:26" ht="14.4" hidden="1" thickBot="1" x14ac:dyDescent="0.35">
      <c r="A55" s="309">
        <v>19</v>
      </c>
      <c r="B55" s="1979"/>
      <c r="C55" s="2016"/>
      <c r="D55" s="850" t="s">
        <v>242</v>
      </c>
      <c r="E55" s="284"/>
      <c r="F55" s="272"/>
      <c r="G55" s="314"/>
      <c r="H55" s="256"/>
      <c r="I55" s="257">
        <v>0</v>
      </c>
      <c r="J55" s="280">
        <f t="shared" si="6"/>
        <v>0</v>
      </c>
      <c r="K55" s="252"/>
      <c r="M55" s="1619"/>
      <c r="O55" s="545" t="s">
        <v>388</v>
      </c>
      <c r="P55" s="587">
        <f t="shared" si="7"/>
        <v>0</v>
      </c>
      <c r="Q55" s="590">
        <f t="shared" si="8"/>
        <v>0</v>
      </c>
      <c r="R55" s="546"/>
    </row>
    <row r="56" spans="1:26" ht="14.4" hidden="1" thickBot="1" x14ac:dyDescent="0.35">
      <c r="A56" s="309">
        <v>20</v>
      </c>
      <c r="B56" s="1979"/>
      <c r="C56" s="2016"/>
      <c r="D56" s="850" t="s">
        <v>242</v>
      </c>
      <c r="E56" s="284"/>
      <c r="F56" s="272"/>
      <c r="G56" s="314"/>
      <c r="H56" s="256"/>
      <c r="I56" s="257">
        <v>0</v>
      </c>
      <c r="J56" s="280">
        <f t="shared" si="6"/>
        <v>0</v>
      </c>
      <c r="K56" s="252"/>
      <c r="M56" s="1619"/>
      <c r="O56" s="545" t="s">
        <v>388</v>
      </c>
      <c r="P56" s="587">
        <f t="shared" si="7"/>
        <v>0</v>
      </c>
      <c r="Q56" s="590">
        <f t="shared" si="8"/>
        <v>0</v>
      </c>
      <c r="R56" s="546"/>
    </row>
    <row r="57" spans="1:26" s="1047" customFormat="1" ht="15" customHeight="1" thickBot="1" x14ac:dyDescent="0.35">
      <c r="A57" s="1042"/>
      <c r="B57" s="1423" t="s">
        <v>547</v>
      </c>
      <c r="C57" s="1424"/>
      <c r="D57" s="1059"/>
      <c r="E57" s="1044"/>
      <c r="F57" s="1045"/>
      <c r="G57" s="1045"/>
      <c r="H57" s="1046"/>
      <c r="I57" s="1046" t="s">
        <v>14</v>
      </c>
      <c r="J57" s="990">
        <f>SUM(J37:J56)</f>
        <v>0</v>
      </c>
      <c r="K57" s="1060"/>
      <c r="M57" s="1620"/>
      <c r="O57" s="539"/>
      <c r="P57" s="801"/>
      <c r="Q57" s="593">
        <f>SUM(Q37:Q56)</f>
        <v>0</v>
      </c>
      <c r="R57" s="548"/>
      <c r="S57" s="1048"/>
      <c r="T57" s="1048"/>
      <c r="U57" s="1048"/>
      <c r="V57" s="1048"/>
      <c r="W57" s="1048"/>
      <c r="X57" s="1048"/>
      <c r="Y57" s="1048"/>
      <c r="Z57" s="1048"/>
    </row>
    <row r="58" spans="1:26" x14ac:dyDescent="0.3">
      <c r="A58" s="1164"/>
      <c r="B58" s="1061"/>
      <c r="C58" s="1062"/>
      <c r="D58" s="1062"/>
      <c r="E58" s="1062"/>
      <c r="F58" s="1062"/>
      <c r="G58" s="1063"/>
      <c r="H58" s="1063"/>
      <c r="I58" s="1064"/>
      <c r="J58" s="1064"/>
      <c r="K58" s="1096"/>
      <c r="O58" s="1054"/>
      <c r="P58" s="1054"/>
      <c r="Q58" s="1054"/>
      <c r="R58" s="1054"/>
    </row>
    <row r="59" spans="1:26" ht="13.8" customHeight="1" x14ac:dyDescent="0.3">
      <c r="A59" s="1065" t="s">
        <v>44</v>
      </c>
      <c r="B59" s="1066" t="s">
        <v>551</v>
      </c>
      <c r="C59" s="1055"/>
      <c r="D59" s="1055"/>
      <c r="E59" s="1067"/>
      <c r="F59" s="1055"/>
      <c r="G59" s="1055"/>
      <c r="H59" s="1055"/>
      <c r="I59" s="1055"/>
      <c r="J59" s="1055"/>
      <c r="K59" s="1053"/>
      <c r="M59" s="1026" t="str">
        <f>B59</f>
        <v>FOR EVERY RESEARCH OUTPUT TRANSLATED INTO PROJECT, POLICY OR PRODUCT AS:</v>
      </c>
      <c r="O59" s="1068" t="str">
        <f>B59</f>
        <v>FOR EVERY RESEARCH OUTPUT TRANSLATED INTO PROJECT, POLICY OR PRODUCT AS:</v>
      </c>
      <c r="P59" s="1036"/>
      <c r="Q59" s="1036"/>
      <c r="R59" s="1036"/>
      <c r="S59" s="746"/>
      <c r="T59" s="938"/>
      <c r="U59" s="746"/>
      <c r="V59" s="746"/>
      <c r="W59" s="746"/>
      <c r="X59" s="746"/>
      <c r="Y59" s="746"/>
      <c r="Z59" s="746"/>
    </row>
    <row r="60" spans="1:26" ht="14.4" customHeight="1" thickBot="1" x14ac:dyDescent="0.35">
      <c r="A60" s="1065" t="s">
        <v>56</v>
      </c>
      <c r="B60" s="2121" t="s">
        <v>548</v>
      </c>
      <c r="C60" s="2121"/>
      <c r="D60" s="2121"/>
      <c r="E60" s="1069"/>
      <c r="F60" s="1050"/>
      <c r="G60" s="1050"/>
      <c r="H60" s="1050"/>
      <c r="I60" s="1050"/>
      <c r="J60" s="1050"/>
      <c r="K60" s="1053"/>
      <c r="M60" s="1026" t="str">
        <f>B60</f>
        <v>LEAD RESEARCHER</v>
      </c>
      <c r="O60" s="1068" t="str">
        <f>B60</f>
        <v>LEAD RESEARCHER</v>
      </c>
      <c r="P60" s="1036"/>
      <c r="Q60" s="1036"/>
      <c r="R60" s="1036"/>
      <c r="S60" s="746"/>
      <c r="T60" s="746"/>
      <c r="U60" s="746"/>
      <c r="V60" s="746"/>
      <c r="W60" s="746"/>
      <c r="X60" s="746"/>
      <c r="Y60" s="746"/>
      <c r="Z60" s="746"/>
    </row>
    <row r="61" spans="1:26" s="1039" customFormat="1" ht="42" thickBot="1" x14ac:dyDescent="0.35">
      <c r="A61" s="307" t="s">
        <v>7</v>
      </c>
      <c r="B61" s="1956" t="s">
        <v>23</v>
      </c>
      <c r="C61" s="2122"/>
      <c r="D61" s="2123"/>
      <c r="E61" s="1317" t="s">
        <v>312</v>
      </c>
      <c r="F61" s="795" t="s">
        <v>313</v>
      </c>
      <c r="G61" s="796" t="s">
        <v>22</v>
      </c>
      <c r="H61" s="795" t="s">
        <v>449</v>
      </c>
      <c r="I61" s="795" t="s">
        <v>171</v>
      </c>
      <c r="J61" s="1950" t="s">
        <v>190</v>
      </c>
      <c r="K61" s="2144"/>
      <c r="M61" s="1586" t="s">
        <v>447</v>
      </c>
      <c r="O61" s="264" t="s">
        <v>184</v>
      </c>
      <c r="P61" s="796" t="s">
        <v>174</v>
      </c>
      <c r="Q61" s="1956" t="s">
        <v>172</v>
      </c>
      <c r="R61" s="1957"/>
    </row>
    <row r="62" spans="1:26" ht="14.4" customHeight="1" x14ac:dyDescent="0.3">
      <c r="A62" s="308">
        <v>1</v>
      </c>
      <c r="B62" s="1986"/>
      <c r="C62" s="2124"/>
      <c r="D62" s="1987"/>
      <c r="E62" s="319"/>
      <c r="F62" s="831"/>
      <c r="G62" s="849"/>
      <c r="H62" s="321"/>
      <c r="I62" s="253">
        <f>IF(ISBLANK(B62),0,0+IF(ISBLANK(E62),0,0+IF(ISBLANK(F62),0,0+(IF(ISBLANK(G62),0,0+IF(ISBLANK(H62),0,35))))))</f>
        <v>0</v>
      </c>
      <c r="J62" s="2125"/>
      <c r="K62" s="1912"/>
      <c r="M62" s="1618"/>
      <c r="O62" s="543" t="s">
        <v>388</v>
      </c>
      <c r="P62" s="589">
        <f t="shared" ref="P62:P71" si="15">IF(O62="Acceptable",I62,0)</f>
        <v>0</v>
      </c>
      <c r="Q62" s="2141"/>
      <c r="R62" s="2142"/>
      <c r="S62" s="746"/>
      <c r="T62" s="746"/>
      <c r="U62" s="746"/>
      <c r="V62" s="746"/>
      <c r="W62" s="746"/>
      <c r="X62" s="746"/>
      <c r="Y62" s="746"/>
      <c r="Z62" s="746"/>
    </row>
    <row r="63" spans="1:26" x14ac:dyDescent="0.3">
      <c r="A63" s="309">
        <v>2</v>
      </c>
      <c r="B63" s="1979"/>
      <c r="C63" s="2016"/>
      <c r="D63" s="1980"/>
      <c r="E63" s="320"/>
      <c r="F63" s="829"/>
      <c r="G63" s="850"/>
      <c r="H63" s="320"/>
      <c r="I63" s="253">
        <f t="shared" ref="I63:I71" si="16">IF(ISBLANK(B63),0,0+IF(ISBLANK(E63),0,0+IF(ISBLANK(F63),0,0+(IF(ISBLANK(G63),0,0+IF(ISBLANK(H63),0,35))))))</f>
        <v>0</v>
      </c>
      <c r="J63" s="2125"/>
      <c r="K63" s="1912"/>
      <c r="M63" s="1619"/>
      <c r="O63" s="545" t="s">
        <v>388</v>
      </c>
      <c r="P63" s="590">
        <f t="shared" si="15"/>
        <v>0</v>
      </c>
      <c r="Q63" s="2137"/>
      <c r="R63" s="2138"/>
      <c r="S63" s="746"/>
      <c r="T63" s="746"/>
      <c r="U63" s="746"/>
      <c r="V63" s="746"/>
      <c r="W63" s="746"/>
      <c r="X63" s="746"/>
      <c r="Y63" s="746"/>
      <c r="Z63" s="746"/>
    </row>
    <row r="64" spans="1:26" x14ac:dyDescent="0.3">
      <c r="A64" s="309">
        <v>3</v>
      </c>
      <c r="B64" s="1979"/>
      <c r="C64" s="2016"/>
      <c r="D64" s="1980"/>
      <c r="E64" s="320"/>
      <c r="F64" s="1755"/>
      <c r="G64" s="850"/>
      <c r="H64" s="320"/>
      <c r="I64" s="253">
        <f t="shared" si="16"/>
        <v>0</v>
      </c>
      <c r="J64" s="2125"/>
      <c r="K64" s="1912"/>
      <c r="M64" s="1619"/>
      <c r="O64" s="545" t="s">
        <v>388</v>
      </c>
      <c r="P64" s="590">
        <f t="shared" si="15"/>
        <v>0</v>
      </c>
      <c r="Q64" s="2137"/>
      <c r="R64" s="2138"/>
      <c r="S64" s="746"/>
      <c r="T64" s="746"/>
      <c r="U64" s="746"/>
      <c r="V64" s="746"/>
      <c r="W64" s="746"/>
      <c r="X64" s="746"/>
      <c r="Y64" s="746"/>
      <c r="Z64" s="746"/>
    </row>
    <row r="65" spans="1:26" x14ac:dyDescent="0.3">
      <c r="A65" s="309">
        <v>4</v>
      </c>
      <c r="B65" s="1979"/>
      <c r="C65" s="2016"/>
      <c r="D65" s="1980"/>
      <c r="E65" s="320"/>
      <c r="F65" s="1755"/>
      <c r="G65" s="850"/>
      <c r="H65" s="320"/>
      <c r="I65" s="253">
        <f t="shared" ref="I65" si="17">IF(ISBLANK(B65),0,0+IF(ISBLANK(E65),0,0+IF(ISBLANK(F65),0,0+(IF(ISBLANK(G65),0,0+IF(ISBLANK(H65),0,35))))))</f>
        <v>0</v>
      </c>
      <c r="J65" s="2125"/>
      <c r="K65" s="1912"/>
      <c r="M65" s="1619"/>
      <c r="O65" s="545" t="s">
        <v>388</v>
      </c>
      <c r="P65" s="590">
        <f t="shared" si="15"/>
        <v>0</v>
      </c>
      <c r="Q65" s="2137"/>
      <c r="R65" s="2138"/>
      <c r="S65" s="746"/>
      <c r="T65" s="746"/>
      <c r="U65" s="746"/>
      <c r="V65" s="746"/>
      <c r="W65" s="746"/>
      <c r="X65" s="746"/>
      <c r="Y65" s="746"/>
      <c r="Z65" s="746"/>
    </row>
    <row r="66" spans="1:26" x14ac:dyDescent="0.3">
      <c r="A66" s="309">
        <v>5</v>
      </c>
      <c r="B66" s="1979"/>
      <c r="C66" s="2016"/>
      <c r="D66" s="1980"/>
      <c r="E66" s="320"/>
      <c r="F66" s="1755"/>
      <c r="G66" s="850"/>
      <c r="H66" s="320"/>
      <c r="I66" s="253">
        <f t="shared" ref="I66:I69" si="18">IF(ISBLANK(B66),0,0+IF(ISBLANK(E66),0,0+IF(ISBLANK(F66),0,0+(IF(ISBLANK(G66),0,0+IF(ISBLANK(H66),0,35))))))</f>
        <v>0</v>
      </c>
      <c r="J66" s="2125"/>
      <c r="K66" s="1912"/>
      <c r="M66" s="1619"/>
      <c r="O66" s="545" t="s">
        <v>388</v>
      </c>
      <c r="P66" s="590">
        <f t="shared" si="15"/>
        <v>0</v>
      </c>
      <c r="Q66" s="2137"/>
      <c r="R66" s="2138"/>
      <c r="S66" s="746"/>
      <c r="T66" s="746"/>
      <c r="U66" s="746"/>
      <c r="V66" s="746"/>
      <c r="W66" s="746"/>
      <c r="X66" s="746"/>
      <c r="Y66" s="746"/>
      <c r="Z66" s="746"/>
    </row>
    <row r="67" spans="1:26" x14ac:dyDescent="0.3">
      <c r="A67" s="309">
        <v>6</v>
      </c>
      <c r="B67" s="1979"/>
      <c r="C67" s="2016"/>
      <c r="D67" s="1980"/>
      <c r="E67" s="320"/>
      <c r="F67" s="1755"/>
      <c r="G67" s="1449"/>
      <c r="H67" s="320"/>
      <c r="I67" s="253">
        <f t="shared" si="18"/>
        <v>0</v>
      </c>
      <c r="J67" s="2125"/>
      <c r="K67" s="1912"/>
      <c r="M67" s="1619"/>
      <c r="O67" s="545" t="s">
        <v>388</v>
      </c>
      <c r="P67" s="590">
        <f t="shared" ref="P67" si="19">IF(O67="Acceptable",I67,0)</f>
        <v>0</v>
      </c>
      <c r="Q67" s="2137"/>
      <c r="R67" s="2138"/>
      <c r="S67" s="746"/>
      <c r="T67" s="746"/>
      <c r="U67" s="746"/>
      <c r="V67" s="746"/>
      <c r="W67" s="746"/>
      <c r="X67" s="746"/>
      <c r="Y67" s="746"/>
      <c r="Z67" s="746"/>
    </row>
    <row r="68" spans="1:26" ht="14.4" thickBot="1" x14ac:dyDescent="0.35">
      <c r="A68" s="309">
        <v>7</v>
      </c>
      <c r="B68" s="1979"/>
      <c r="C68" s="2016"/>
      <c r="D68" s="1980"/>
      <c r="E68" s="320"/>
      <c r="F68" s="1438"/>
      <c r="G68" s="1449"/>
      <c r="H68" s="320"/>
      <c r="I68" s="253">
        <f t="shared" ref="I68" si="20">IF(ISBLANK(B68),0,0+IF(ISBLANK(E68),0,0+IF(ISBLANK(F68),0,0+(IF(ISBLANK(G68),0,0+IF(ISBLANK(H68),0,35))))))</f>
        <v>0</v>
      </c>
      <c r="J68" s="2125"/>
      <c r="K68" s="1912"/>
      <c r="M68" s="1619"/>
      <c r="O68" s="545" t="s">
        <v>388</v>
      </c>
      <c r="P68" s="590">
        <f t="shared" si="15"/>
        <v>0</v>
      </c>
      <c r="Q68" s="2137"/>
      <c r="R68" s="2138"/>
      <c r="S68" s="746"/>
      <c r="T68" s="746"/>
      <c r="U68" s="746"/>
      <c r="V68" s="746"/>
      <c r="W68" s="746"/>
      <c r="X68" s="746"/>
      <c r="Y68" s="746"/>
      <c r="Z68" s="746"/>
    </row>
    <row r="69" spans="1:26" ht="14.4" hidden="1" thickBot="1" x14ac:dyDescent="0.35">
      <c r="A69" s="309">
        <v>8</v>
      </c>
      <c r="B69" s="1979"/>
      <c r="C69" s="2016"/>
      <c r="D69" s="1980"/>
      <c r="E69" s="320"/>
      <c r="F69" s="1438"/>
      <c r="G69" s="1449"/>
      <c r="H69" s="320"/>
      <c r="I69" s="253">
        <f t="shared" si="18"/>
        <v>0</v>
      </c>
      <c r="J69" s="2125"/>
      <c r="K69" s="1912"/>
      <c r="M69" s="1619"/>
      <c r="O69" s="545" t="s">
        <v>173</v>
      </c>
      <c r="P69" s="590">
        <f t="shared" ref="P69" si="21">IF(O69="Acceptable",I69,0)</f>
        <v>0</v>
      </c>
      <c r="Q69" s="2137"/>
      <c r="R69" s="2138"/>
      <c r="S69" s="746"/>
      <c r="T69" s="746"/>
      <c r="U69" s="746"/>
      <c r="V69" s="746"/>
      <c r="W69" s="746"/>
      <c r="X69" s="746"/>
      <c r="Y69" s="746"/>
      <c r="Z69" s="746"/>
    </row>
    <row r="70" spans="1:26" ht="14.4" hidden="1" thickBot="1" x14ac:dyDescent="0.35">
      <c r="A70" s="309">
        <v>9</v>
      </c>
      <c r="B70" s="1979"/>
      <c r="C70" s="2016"/>
      <c r="D70" s="1980"/>
      <c r="E70" s="320"/>
      <c r="F70" s="1303"/>
      <c r="G70" s="850"/>
      <c r="H70" s="320"/>
      <c r="I70" s="253">
        <f t="shared" si="16"/>
        <v>0</v>
      </c>
      <c r="J70" s="2125"/>
      <c r="K70" s="1912"/>
      <c r="M70" s="1619"/>
      <c r="O70" s="545" t="s">
        <v>173</v>
      </c>
      <c r="P70" s="590">
        <f t="shared" si="15"/>
        <v>0</v>
      </c>
      <c r="Q70" s="2137"/>
      <c r="R70" s="2138"/>
      <c r="S70" s="746"/>
      <c r="T70" s="746"/>
      <c r="U70" s="746"/>
      <c r="V70" s="746"/>
      <c r="W70" s="746"/>
      <c r="X70" s="746"/>
      <c r="Y70" s="746"/>
      <c r="Z70" s="746"/>
    </row>
    <row r="71" spans="1:26" ht="14.4" hidden="1" thickBot="1" x14ac:dyDescent="0.35">
      <c r="A71" s="309">
        <v>10</v>
      </c>
      <c r="B71" s="1979"/>
      <c r="C71" s="2016"/>
      <c r="D71" s="1980"/>
      <c r="E71" s="320"/>
      <c r="F71" s="1303"/>
      <c r="G71" s="850"/>
      <c r="H71" s="320"/>
      <c r="I71" s="253">
        <f t="shared" si="16"/>
        <v>0</v>
      </c>
      <c r="J71" s="2125"/>
      <c r="K71" s="1912"/>
      <c r="M71" s="1619"/>
      <c r="O71" s="551" t="s">
        <v>173</v>
      </c>
      <c r="P71" s="591">
        <f t="shared" si="15"/>
        <v>0</v>
      </c>
      <c r="Q71" s="2145"/>
      <c r="R71" s="2146"/>
      <c r="S71" s="746"/>
      <c r="T71" s="746"/>
      <c r="U71" s="746"/>
      <c r="V71" s="746"/>
      <c r="W71" s="746"/>
      <c r="X71" s="746"/>
      <c r="Y71" s="746"/>
      <c r="Z71" s="746"/>
    </row>
    <row r="72" spans="1:26" s="1047" customFormat="1" ht="15" customHeight="1" thickBot="1" x14ac:dyDescent="0.35">
      <c r="A72" s="1042"/>
      <c r="B72" s="2042"/>
      <c r="C72" s="2114"/>
      <c r="D72" s="2114"/>
      <c r="E72" s="1082"/>
      <c r="F72" s="1084"/>
      <c r="G72" s="1083"/>
      <c r="H72" s="799" t="s">
        <v>14</v>
      </c>
      <c r="I72" s="984">
        <f>SUM(I62:I71)</f>
        <v>0</v>
      </c>
      <c r="J72" s="1997"/>
      <c r="K72" s="1998"/>
      <c r="M72" s="1620"/>
      <c r="O72" s="539"/>
      <c r="P72" s="593">
        <f>SUM(P62:P71)</f>
        <v>0</v>
      </c>
      <c r="Q72" s="2147"/>
      <c r="R72" s="2148"/>
    </row>
    <row r="73" spans="1:26" s="1047" customFormat="1" x14ac:dyDescent="0.3">
      <c r="A73" s="1071"/>
      <c r="B73" s="1072"/>
      <c r="C73" s="1072"/>
      <c r="D73" s="1072"/>
      <c r="E73" s="1073"/>
      <c r="F73" s="1072"/>
      <c r="G73" s="1072"/>
      <c r="H73" s="1074"/>
      <c r="I73" s="1074"/>
      <c r="J73" s="1075"/>
      <c r="K73" s="1076"/>
    </row>
    <row r="74" spans="1:26" ht="14.4" thickBot="1" x14ac:dyDescent="0.35">
      <c r="A74" s="1077">
        <v>2.2000000000000002</v>
      </c>
      <c r="B74" s="1078" t="s">
        <v>598</v>
      </c>
      <c r="C74" s="1079"/>
      <c r="D74" s="1079"/>
      <c r="E74" s="1080"/>
      <c r="F74" s="1079"/>
      <c r="G74" s="1079"/>
      <c r="H74" s="1079"/>
      <c r="I74" s="1079"/>
      <c r="J74" s="1079"/>
      <c r="K74" s="1081"/>
      <c r="M74" s="1026" t="str">
        <f>B74</f>
        <v>CONTRIBUTOR (should be accompanied by a Certification using FORM II-A2a)</v>
      </c>
      <c r="O74" s="1035" t="str">
        <f>B74</f>
        <v>CONTRIBUTOR (should be accompanied by a Certification using FORM II-A2a)</v>
      </c>
      <c r="S74" s="746"/>
      <c r="T74" s="746"/>
      <c r="U74" s="746"/>
      <c r="V74" s="746"/>
      <c r="W74" s="746"/>
      <c r="X74" s="746"/>
      <c r="Y74" s="746"/>
      <c r="Z74" s="746"/>
    </row>
    <row r="75" spans="1:26" s="1054" customFormat="1" ht="42" thickBot="1" x14ac:dyDescent="0.35">
      <c r="A75" s="317" t="s">
        <v>7</v>
      </c>
      <c r="B75" s="2115" t="s">
        <v>23</v>
      </c>
      <c r="C75" s="2116"/>
      <c r="D75" s="2117"/>
      <c r="E75" s="315" t="s">
        <v>312</v>
      </c>
      <c r="F75" s="804" t="s">
        <v>313</v>
      </c>
      <c r="G75" s="812" t="s">
        <v>22</v>
      </c>
      <c r="H75" s="804" t="s">
        <v>449</v>
      </c>
      <c r="I75" s="46" t="s">
        <v>278</v>
      </c>
      <c r="J75" s="804" t="s">
        <v>171</v>
      </c>
      <c r="K75" s="339" t="s">
        <v>190</v>
      </c>
      <c r="M75" s="1586" t="s">
        <v>447</v>
      </c>
      <c r="O75" s="264" t="s">
        <v>184</v>
      </c>
      <c r="P75" s="796" t="s">
        <v>445</v>
      </c>
      <c r="Q75" s="796" t="s">
        <v>174</v>
      </c>
      <c r="R75" s="542" t="s">
        <v>172</v>
      </c>
    </row>
    <row r="76" spans="1:26" s="940" customFormat="1" ht="13.8" customHeight="1" x14ac:dyDescent="0.3">
      <c r="A76" s="381">
        <v>1</v>
      </c>
      <c r="B76" s="1986"/>
      <c r="C76" s="2124"/>
      <c r="D76" s="1987"/>
      <c r="E76" s="319"/>
      <c r="F76" s="831"/>
      <c r="G76" s="849"/>
      <c r="H76" s="321"/>
      <c r="I76" s="322">
        <v>0</v>
      </c>
      <c r="J76" s="253">
        <f>(IF(ISBLANK(B76),0,0+IF(ISBLANK(E76),0,0+IF(ISBLANK(F76),0,0+IF(ISBLANK(G76),0,0+IF(ISBLANK(H76),0,35))))*I76))</f>
        <v>0</v>
      </c>
      <c r="K76" s="252"/>
      <c r="M76" s="1623"/>
      <c r="O76" s="543" t="s">
        <v>388</v>
      </c>
      <c r="P76" s="621">
        <f t="shared" ref="P76:P85" si="22">IF(O76="Acceptable",I76,0)</f>
        <v>0</v>
      </c>
      <c r="Q76" s="589">
        <f>(IF(ISBLANK(B76),0,0+IF(ISBLANK(E76),0,0+IF(ISBLANK(F76),0,0+IF(ISBLANK(G76),0,0+IF(ISBLANK(H76),0,35))))*P76))</f>
        <v>0</v>
      </c>
      <c r="R76" s="544"/>
    </row>
    <row r="77" spans="1:26" s="940" customFormat="1" x14ac:dyDescent="0.3">
      <c r="A77" s="382">
        <v>2</v>
      </c>
      <c r="B77" s="1979"/>
      <c r="C77" s="2016"/>
      <c r="D77" s="1980"/>
      <c r="E77" s="320"/>
      <c r="F77" s="829"/>
      <c r="G77" s="850"/>
      <c r="H77" s="1758"/>
      <c r="I77" s="325">
        <v>0</v>
      </c>
      <c r="J77" s="253">
        <f t="shared" ref="J77:J85" si="23">(IF(ISBLANK(B77),0,0+IF(ISBLANK(E77),0,0+IF(ISBLANK(F77),0,0+IF(ISBLANK(G77),0,0+IF(ISBLANK(H77),0,35))))*I77))</f>
        <v>0</v>
      </c>
      <c r="K77" s="252"/>
      <c r="M77" s="1621"/>
      <c r="O77" s="545" t="s">
        <v>388</v>
      </c>
      <c r="P77" s="587">
        <f t="shared" si="22"/>
        <v>0</v>
      </c>
      <c r="Q77" s="590">
        <f t="shared" ref="Q77:Q85" si="24">(IF(ISBLANK(B77),0,0+IF(ISBLANK(E77),0,0+IF(ISBLANK(F77),0,0+IF(ISBLANK(G77),0,0+IF(ISBLANK(H77),0,35))))*P77))</f>
        <v>0</v>
      </c>
      <c r="R77" s="546"/>
    </row>
    <row r="78" spans="1:26" s="940" customFormat="1" x14ac:dyDescent="0.3">
      <c r="A78" s="382">
        <v>3</v>
      </c>
      <c r="B78" s="1979"/>
      <c r="C78" s="2016"/>
      <c r="D78" s="1980"/>
      <c r="E78" s="320"/>
      <c r="F78" s="850"/>
      <c r="G78" s="1760"/>
      <c r="H78" s="1758"/>
      <c r="I78" s="325">
        <v>0</v>
      </c>
      <c r="J78" s="253">
        <f t="shared" si="23"/>
        <v>0</v>
      </c>
      <c r="K78" s="252"/>
      <c r="M78" s="1621"/>
      <c r="O78" s="545" t="s">
        <v>388</v>
      </c>
      <c r="P78" s="587">
        <f t="shared" si="22"/>
        <v>0</v>
      </c>
      <c r="Q78" s="590">
        <f t="shared" si="24"/>
        <v>0</v>
      </c>
      <c r="R78" s="546"/>
    </row>
    <row r="79" spans="1:26" s="940" customFormat="1" x14ac:dyDescent="0.3">
      <c r="A79" s="382">
        <v>4</v>
      </c>
      <c r="B79" s="1979"/>
      <c r="C79" s="2016"/>
      <c r="D79" s="1980"/>
      <c r="E79" s="320"/>
      <c r="F79" s="1760"/>
      <c r="G79" s="1760"/>
      <c r="H79" s="1758"/>
      <c r="I79" s="325">
        <v>0</v>
      </c>
      <c r="J79" s="253">
        <f t="shared" si="23"/>
        <v>0</v>
      </c>
      <c r="K79" s="252"/>
      <c r="M79" s="1621"/>
      <c r="O79" s="545" t="s">
        <v>388</v>
      </c>
      <c r="P79" s="587">
        <f t="shared" si="22"/>
        <v>0</v>
      </c>
      <c r="Q79" s="590">
        <f t="shared" ref="Q79:Q81" si="25">(IF(ISBLANK(B79),0,0+IF(ISBLANK(E79),0,0+IF(ISBLANK(F79),0,0+IF(ISBLANK(G79),0,0+IF(ISBLANK(H79),0,35))))*P79))</f>
        <v>0</v>
      </c>
      <c r="R79" s="546"/>
    </row>
    <row r="80" spans="1:26" s="940" customFormat="1" x14ac:dyDescent="0.3">
      <c r="A80" s="382">
        <v>5</v>
      </c>
      <c r="B80" s="1979"/>
      <c r="C80" s="2016"/>
      <c r="D80" s="1980"/>
      <c r="E80" s="320"/>
      <c r="F80" s="1760"/>
      <c r="G80" s="1760"/>
      <c r="H80" s="1758"/>
      <c r="I80" s="325">
        <v>0</v>
      </c>
      <c r="J80" s="253">
        <f t="shared" ref="J80:J81" si="26">(IF(ISBLANK(B80),0,0+IF(ISBLANK(E80),0,0+IF(ISBLANK(F80),0,0+IF(ISBLANK(G80),0,0+IF(ISBLANK(H80),0,35))))*I80))</f>
        <v>0</v>
      </c>
      <c r="K80" s="252"/>
      <c r="M80" s="1621"/>
      <c r="O80" s="545" t="s">
        <v>388</v>
      </c>
      <c r="P80" s="587">
        <f t="shared" ref="P80:P81" si="27">IF(O80="Acceptable",I80,0)</f>
        <v>0</v>
      </c>
      <c r="Q80" s="590">
        <f t="shared" si="25"/>
        <v>0</v>
      </c>
      <c r="R80" s="546"/>
    </row>
    <row r="81" spans="1:26" s="940" customFormat="1" x14ac:dyDescent="0.3">
      <c r="A81" s="382">
        <v>6</v>
      </c>
      <c r="B81" s="1979"/>
      <c r="C81" s="2016"/>
      <c r="D81" s="1980"/>
      <c r="E81" s="320"/>
      <c r="F81" s="1760"/>
      <c r="G81" s="1760"/>
      <c r="H81" s="1758"/>
      <c r="I81" s="325">
        <v>0</v>
      </c>
      <c r="J81" s="253">
        <f t="shared" si="26"/>
        <v>0</v>
      </c>
      <c r="K81" s="252"/>
      <c r="M81" s="1621"/>
      <c r="O81" s="545" t="s">
        <v>388</v>
      </c>
      <c r="P81" s="587">
        <f t="shared" si="27"/>
        <v>0</v>
      </c>
      <c r="Q81" s="590">
        <f t="shared" si="25"/>
        <v>0</v>
      </c>
      <c r="R81" s="546"/>
    </row>
    <row r="82" spans="1:26" s="940" customFormat="1" ht="14.4" thickBot="1" x14ac:dyDescent="0.35">
      <c r="A82" s="382">
        <v>7</v>
      </c>
      <c r="B82" s="1979"/>
      <c r="C82" s="2016"/>
      <c r="D82" s="1980"/>
      <c r="E82" s="256"/>
      <c r="F82" s="850"/>
      <c r="G82" s="850"/>
      <c r="H82" s="1758"/>
      <c r="I82" s="325">
        <v>0</v>
      </c>
      <c r="J82" s="253">
        <f t="shared" ref="J82" si="28">(IF(ISBLANK(B82),0,0+IF(ISBLANK(E82),0,0+IF(ISBLANK(F82),0,0+IF(ISBLANK(G82),0,0+IF(ISBLANK(H82),0,35))))*I82))</f>
        <v>0</v>
      </c>
      <c r="K82" s="252"/>
      <c r="M82" s="1621"/>
      <c r="O82" s="545" t="s">
        <v>388</v>
      </c>
      <c r="P82" s="587">
        <f t="shared" ref="P82" si="29">IF(O82="Acceptable",I82,0)</f>
        <v>0</v>
      </c>
      <c r="Q82" s="590">
        <f t="shared" si="24"/>
        <v>0</v>
      </c>
      <c r="R82" s="546"/>
    </row>
    <row r="83" spans="1:26" s="940" customFormat="1" ht="14.4" hidden="1" thickBot="1" x14ac:dyDescent="0.35">
      <c r="A83" s="382">
        <v>8</v>
      </c>
      <c r="B83" s="1979"/>
      <c r="C83" s="2016"/>
      <c r="D83" s="1980"/>
      <c r="E83" s="323"/>
      <c r="F83" s="850"/>
      <c r="G83" s="850"/>
      <c r="H83" s="324"/>
      <c r="I83" s="325">
        <v>0</v>
      </c>
      <c r="J83" s="253">
        <f t="shared" si="23"/>
        <v>0</v>
      </c>
      <c r="K83" s="252"/>
      <c r="M83" s="1621"/>
      <c r="O83" s="545" t="s">
        <v>388</v>
      </c>
      <c r="P83" s="587">
        <f t="shared" si="22"/>
        <v>0</v>
      </c>
      <c r="Q83" s="590">
        <f t="shared" si="24"/>
        <v>0</v>
      </c>
      <c r="R83" s="546"/>
    </row>
    <row r="84" spans="1:26" s="940" customFormat="1" ht="14.4" hidden="1" thickBot="1" x14ac:dyDescent="0.35">
      <c r="A84" s="382">
        <v>9</v>
      </c>
      <c r="B84" s="1979"/>
      <c r="C84" s="2016"/>
      <c r="D84" s="1980"/>
      <c r="E84" s="323"/>
      <c r="F84" s="850"/>
      <c r="G84" s="850"/>
      <c r="H84" s="324"/>
      <c r="I84" s="325">
        <v>0</v>
      </c>
      <c r="J84" s="253">
        <f t="shared" si="23"/>
        <v>0</v>
      </c>
      <c r="K84" s="252"/>
      <c r="M84" s="1621"/>
      <c r="O84" s="545" t="s">
        <v>388</v>
      </c>
      <c r="P84" s="587">
        <f t="shared" si="22"/>
        <v>0</v>
      </c>
      <c r="Q84" s="590">
        <f t="shared" si="24"/>
        <v>0</v>
      </c>
      <c r="R84" s="546"/>
    </row>
    <row r="85" spans="1:26" s="940" customFormat="1" ht="14.4" hidden="1" thickBot="1" x14ac:dyDescent="0.35">
      <c r="A85" s="382">
        <v>10</v>
      </c>
      <c r="B85" s="2118"/>
      <c r="C85" s="2119"/>
      <c r="D85" s="2120"/>
      <c r="E85" s="323"/>
      <c r="F85" s="850"/>
      <c r="G85" s="850"/>
      <c r="H85" s="324"/>
      <c r="I85" s="325">
        <v>0</v>
      </c>
      <c r="J85" s="253">
        <f t="shared" si="23"/>
        <v>0</v>
      </c>
      <c r="K85" s="252"/>
      <c r="M85" s="1621"/>
      <c r="O85" s="551" t="s">
        <v>388</v>
      </c>
      <c r="P85" s="588">
        <f t="shared" si="22"/>
        <v>0</v>
      </c>
      <c r="Q85" s="591">
        <f t="shared" si="24"/>
        <v>0</v>
      </c>
      <c r="R85" s="547"/>
    </row>
    <row r="86" spans="1:26" s="968" customFormat="1" ht="14.4" customHeight="1" thickBot="1" x14ac:dyDescent="0.35">
      <c r="A86" s="963"/>
      <c r="B86" s="2042"/>
      <c r="C86" s="2114"/>
      <c r="D86" s="2114"/>
      <c r="E86" s="1082"/>
      <c r="F86" s="966"/>
      <c r="G86" s="1083"/>
      <c r="H86" s="1084"/>
      <c r="I86" s="803" t="s">
        <v>14</v>
      </c>
      <c r="J86" s="984">
        <f>SUM(J76:J85)</f>
        <v>0</v>
      </c>
      <c r="K86" s="548"/>
      <c r="M86" s="1622"/>
      <c r="O86" s="539"/>
      <c r="P86" s="622"/>
      <c r="Q86" s="593">
        <f>SUM(Q76:Q85)</f>
        <v>0</v>
      </c>
      <c r="R86" s="548"/>
    </row>
    <row r="87" spans="1:26" s="1047" customFormat="1" x14ac:dyDescent="0.3">
      <c r="A87" s="1027"/>
      <c r="B87" s="1028"/>
      <c r="C87" s="1028"/>
      <c r="D87" s="1028"/>
      <c r="E87" s="1028"/>
      <c r="F87" s="1028"/>
      <c r="G87" s="1028"/>
      <c r="H87" s="1028"/>
      <c r="I87" s="1028"/>
      <c r="J87" s="1028"/>
      <c r="K87" s="1029"/>
    </row>
    <row r="88" spans="1:26" x14ac:dyDescent="0.3">
      <c r="A88" s="1065" t="s">
        <v>45</v>
      </c>
      <c r="B88" s="1032" t="s">
        <v>450</v>
      </c>
      <c r="C88" s="1055"/>
      <c r="D88" s="1055"/>
      <c r="E88" s="1055"/>
      <c r="F88" s="1055"/>
      <c r="G88" s="1055"/>
      <c r="H88" s="1055"/>
      <c r="I88" s="1050"/>
      <c r="J88" s="1050"/>
      <c r="K88" s="1053"/>
      <c r="M88" s="1026" t="str">
        <f>B88</f>
        <v>FOR EVERY RESEARCH PUBLICATION CITED BY OTHER AUTHORS</v>
      </c>
      <c r="O88" s="1035" t="str">
        <f>B88</f>
        <v>FOR EVERY RESEARCH PUBLICATION CITED BY OTHER AUTHORS</v>
      </c>
      <c r="S88" s="746"/>
      <c r="T88" s="746"/>
      <c r="U88" s="746"/>
      <c r="V88" s="746"/>
      <c r="W88" s="746"/>
      <c r="X88" s="746"/>
      <c r="Y88" s="746"/>
      <c r="Z88" s="746"/>
    </row>
    <row r="89" spans="1:26" ht="14.4" thickBot="1" x14ac:dyDescent="0.35">
      <c r="A89" s="1085" t="s">
        <v>67</v>
      </c>
      <c r="B89" s="1086" t="s">
        <v>553</v>
      </c>
      <c r="C89" s="1087"/>
      <c r="D89" s="1087"/>
      <c r="E89" s="1087"/>
      <c r="F89" s="1088"/>
      <c r="G89" s="1087"/>
      <c r="H89" s="1087"/>
      <c r="I89" s="1087"/>
      <c r="J89" s="1089"/>
      <c r="K89" s="1090"/>
      <c r="M89" s="1026" t="str">
        <f>B89</f>
        <v>LOCAL AUTHORS (MAX = 40 POINTS)</v>
      </c>
      <c r="O89" s="1035" t="str">
        <f>B89</f>
        <v>LOCAL AUTHORS (MAX = 40 POINTS)</v>
      </c>
      <c r="S89" s="746"/>
      <c r="T89" s="746"/>
      <c r="U89" s="746"/>
      <c r="V89" s="746"/>
      <c r="W89" s="746"/>
      <c r="X89" s="746"/>
      <c r="Y89" s="746"/>
      <c r="Z89" s="746"/>
    </row>
    <row r="90" spans="1:26" s="1091" customFormat="1" ht="28.2" customHeight="1" thickBot="1" x14ac:dyDescent="0.35">
      <c r="A90" s="340" t="s">
        <v>7</v>
      </c>
      <c r="B90" s="1993" t="s">
        <v>18</v>
      </c>
      <c r="C90" s="2112"/>
      <c r="D90" s="2113"/>
      <c r="E90" s="851" t="s">
        <v>12</v>
      </c>
      <c r="F90" s="341" t="s">
        <v>21</v>
      </c>
      <c r="G90" s="798" t="s">
        <v>130</v>
      </c>
      <c r="H90" s="798" t="s">
        <v>192</v>
      </c>
      <c r="I90" s="342" t="s">
        <v>617</v>
      </c>
      <c r="J90" s="807" t="s">
        <v>171</v>
      </c>
      <c r="K90" s="339" t="s">
        <v>190</v>
      </c>
      <c r="M90" s="1602" t="s">
        <v>447</v>
      </c>
      <c r="O90" s="264" t="s">
        <v>184</v>
      </c>
      <c r="P90" s="264" t="s">
        <v>451</v>
      </c>
      <c r="Q90" s="796" t="s">
        <v>174</v>
      </c>
      <c r="R90" s="542" t="s">
        <v>172</v>
      </c>
    </row>
    <row r="91" spans="1:26" x14ac:dyDescent="0.3">
      <c r="A91" s="355">
        <v>1</v>
      </c>
      <c r="B91" s="2018"/>
      <c r="C91" s="2019"/>
      <c r="D91" s="2020"/>
      <c r="E91" s="319"/>
      <c r="F91" s="326"/>
      <c r="G91" s="834"/>
      <c r="H91" s="311"/>
      <c r="I91" s="328"/>
      <c r="J91" s="280">
        <f t="shared" ref="J91:J105" si="30">G91*5</f>
        <v>0</v>
      </c>
      <c r="K91" s="252"/>
      <c r="M91" s="1618"/>
      <c r="O91" s="543" t="s">
        <v>388</v>
      </c>
      <c r="P91" s="623">
        <f>IF(O91="Acceptable",G91,0)</f>
        <v>0</v>
      </c>
      <c r="Q91" s="589">
        <f t="shared" ref="Q91:Q105" si="31">P91*5</f>
        <v>0</v>
      </c>
      <c r="R91" s="573"/>
      <c r="S91" s="746"/>
      <c r="T91" s="746"/>
      <c r="U91" s="746"/>
      <c r="V91" s="746"/>
      <c r="W91" s="746"/>
      <c r="X91" s="746"/>
      <c r="Y91" s="746"/>
      <c r="Z91" s="746"/>
    </row>
    <row r="92" spans="1:26" x14ac:dyDescent="0.3">
      <c r="A92" s="356">
        <v>2</v>
      </c>
      <c r="B92" s="1979"/>
      <c r="C92" s="2016"/>
      <c r="D92" s="1980"/>
      <c r="E92" s="320"/>
      <c r="F92" s="327"/>
      <c r="G92" s="829"/>
      <c r="H92" s="284"/>
      <c r="I92" s="314"/>
      <c r="J92" s="278">
        <f t="shared" si="30"/>
        <v>0</v>
      </c>
      <c r="K92" s="252"/>
      <c r="M92" s="1619"/>
      <c r="O92" s="545" t="s">
        <v>388</v>
      </c>
      <c r="P92" s="623">
        <f t="shared" ref="P92:P105" si="32">IF(O92="Acceptable",G92,0)</f>
        <v>0</v>
      </c>
      <c r="Q92" s="590">
        <f t="shared" si="31"/>
        <v>0</v>
      </c>
      <c r="R92" s="574"/>
      <c r="S92" s="746"/>
      <c r="T92" s="746"/>
      <c r="U92" s="746"/>
      <c r="V92" s="746"/>
      <c r="W92" s="746"/>
      <c r="X92" s="746"/>
      <c r="Y92" s="746"/>
      <c r="Z92" s="746"/>
    </row>
    <row r="93" spans="1:26" x14ac:dyDescent="0.3">
      <c r="A93" s="356">
        <v>3</v>
      </c>
      <c r="B93" s="1979"/>
      <c r="C93" s="2016"/>
      <c r="D93" s="1980"/>
      <c r="E93" s="320"/>
      <c r="F93" s="327"/>
      <c r="G93" s="829"/>
      <c r="H93" s="284"/>
      <c r="I93" s="314"/>
      <c r="J93" s="278">
        <f t="shared" si="30"/>
        <v>0</v>
      </c>
      <c r="K93" s="252"/>
      <c r="M93" s="1619"/>
      <c r="O93" s="545" t="s">
        <v>388</v>
      </c>
      <c r="P93" s="623">
        <f t="shared" si="32"/>
        <v>0</v>
      </c>
      <c r="Q93" s="590">
        <f t="shared" si="31"/>
        <v>0</v>
      </c>
      <c r="R93" s="574"/>
      <c r="S93" s="746"/>
      <c r="T93" s="746"/>
      <c r="U93" s="746"/>
      <c r="V93" s="746"/>
      <c r="W93" s="746"/>
      <c r="X93" s="746"/>
      <c r="Y93" s="746"/>
      <c r="Z93" s="746"/>
    </row>
    <row r="94" spans="1:26" x14ac:dyDescent="0.3">
      <c r="A94" s="356">
        <v>4</v>
      </c>
      <c r="B94" s="1979"/>
      <c r="C94" s="2016"/>
      <c r="D94" s="1980"/>
      <c r="E94" s="320"/>
      <c r="F94" s="327"/>
      <c r="G94" s="829"/>
      <c r="H94" s="284"/>
      <c r="I94" s="314"/>
      <c r="J94" s="278">
        <f t="shared" si="30"/>
        <v>0</v>
      </c>
      <c r="K94" s="252"/>
      <c r="M94" s="1619"/>
      <c r="O94" s="545" t="s">
        <v>388</v>
      </c>
      <c r="P94" s="623">
        <f t="shared" si="32"/>
        <v>0</v>
      </c>
      <c r="Q94" s="590">
        <f t="shared" si="31"/>
        <v>0</v>
      </c>
      <c r="R94" s="574"/>
      <c r="S94" s="746"/>
      <c r="T94" s="746"/>
      <c r="U94" s="746"/>
      <c r="V94" s="746"/>
      <c r="W94" s="746"/>
      <c r="X94" s="746"/>
      <c r="Y94" s="746"/>
      <c r="Z94" s="746"/>
    </row>
    <row r="95" spans="1:26" x14ac:dyDescent="0.3">
      <c r="A95" s="356">
        <v>5</v>
      </c>
      <c r="B95" s="1979"/>
      <c r="C95" s="2016"/>
      <c r="D95" s="1980"/>
      <c r="E95" s="320"/>
      <c r="F95" s="327"/>
      <c r="G95" s="1436"/>
      <c r="H95" s="284"/>
      <c r="I95" s="314"/>
      <c r="J95" s="278">
        <f t="shared" ref="J95:J99" si="33">G95*5</f>
        <v>0</v>
      </c>
      <c r="K95" s="252"/>
      <c r="M95" s="1619"/>
      <c r="O95" s="545" t="s">
        <v>388</v>
      </c>
      <c r="P95" s="623">
        <f t="shared" ref="P95:P99" si="34">IF(O95="Acceptable",G95,0)</f>
        <v>0</v>
      </c>
      <c r="Q95" s="590">
        <f t="shared" ref="Q95:Q99" si="35">P95*5</f>
        <v>0</v>
      </c>
      <c r="R95" s="574"/>
      <c r="S95" s="746"/>
      <c r="T95" s="746"/>
      <c r="U95" s="746"/>
      <c r="V95" s="746"/>
      <c r="W95" s="746"/>
      <c r="X95" s="746"/>
      <c r="Y95" s="746"/>
      <c r="Z95" s="746"/>
    </row>
    <row r="96" spans="1:26" x14ac:dyDescent="0.3">
      <c r="A96" s="356">
        <v>6</v>
      </c>
      <c r="B96" s="1979"/>
      <c r="C96" s="2016"/>
      <c r="D96" s="1980"/>
      <c r="E96" s="320"/>
      <c r="F96" s="327"/>
      <c r="G96" s="1436"/>
      <c r="H96" s="284"/>
      <c r="I96" s="314"/>
      <c r="J96" s="278">
        <f t="shared" si="33"/>
        <v>0</v>
      </c>
      <c r="K96" s="252"/>
      <c r="M96" s="1619"/>
      <c r="O96" s="545" t="s">
        <v>388</v>
      </c>
      <c r="P96" s="623">
        <f t="shared" si="34"/>
        <v>0</v>
      </c>
      <c r="Q96" s="590">
        <f t="shared" si="35"/>
        <v>0</v>
      </c>
      <c r="R96" s="574"/>
      <c r="S96" s="746"/>
      <c r="T96" s="746"/>
      <c r="U96" s="746"/>
      <c r="V96" s="746"/>
      <c r="W96" s="746"/>
      <c r="X96" s="746"/>
      <c r="Y96" s="746"/>
      <c r="Z96" s="746"/>
    </row>
    <row r="97" spans="1:26" ht="14.4" thickBot="1" x14ac:dyDescent="0.35">
      <c r="A97" s="356">
        <v>7</v>
      </c>
      <c r="B97" s="1979"/>
      <c r="C97" s="2016"/>
      <c r="D97" s="1980"/>
      <c r="E97" s="320"/>
      <c r="F97" s="327"/>
      <c r="G97" s="1436"/>
      <c r="H97" s="284"/>
      <c r="I97" s="314"/>
      <c r="J97" s="278">
        <f t="shared" si="33"/>
        <v>0</v>
      </c>
      <c r="K97" s="252"/>
      <c r="M97" s="1619"/>
      <c r="O97" s="545" t="s">
        <v>388</v>
      </c>
      <c r="P97" s="623">
        <f t="shared" si="34"/>
        <v>0</v>
      </c>
      <c r="Q97" s="590">
        <f t="shared" si="35"/>
        <v>0</v>
      </c>
      <c r="R97" s="574"/>
      <c r="S97" s="746"/>
      <c r="T97" s="746"/>
      <c r="U97" s="746"/>
      <c r="V97" s="746"/>
      <c r="W97" s="746"/>
      <c r="X97" s="746"/>
      <c r="Y97" s="746"/>
      <c r="Z97" s="746"/>
    </row>
    <row r="98" spans="1:26" ht="14.4" hidden="1" thickBot="1" x14ac:dyDescent="0.35">
      <c r="A98" s="356">
        <v>8</v>
      </c>
      <c r="B98" s="1979"/>
      <c r="C98" s="2016"/>
      <c r="D98" s="1980"/>
      <c r="E98" s="320"/>
      <c r="F98" s="327"/>
      <c r="G98" s="1436"/>
      <c r="H98" s="284"/>
      <c r="I98" s="314"/>
      <c r="J98" s="278">
        <f t="shared" si="33"/>
        <v>0</v>
      </c>
      <c r="K98" s="252"/>
      <c r="M98" s="1624"/>
      <c r="O98" s="545" t="s">
        <v>388</v>
      </c>
      <c r="P98" s="623">
        <f t="shared" si="34"/>
        <v>0</v>
      </c>
      <c r="Q98" s="590">
        <f t="shared" si="35"/>
        <v>0</v>
      </c>
      <c r="R98" s="574"/>
      <c r="S98" s="746"/>
      <c r="T98" s="746"/>
      <c r="U98" s="746"/>
      <c r="V98" s="746"/>
      <c r="W98" s="746"/>
      <c r="X98" s="746"/>
      <c r="Y98" s="746"/>
      <c r="Z98" s="746"/>
    </row>
    <row r="99" spans="1:26" ht="14.4" hidden="1" thickBot="1" x14ac:dyDescent="0.35">
      <c r="A99" s="356">
        <v>9</v>
      </c>
      <c r="B99" s="1979"/>
      <c r="C99" s="2016"/>
      <c r="D99" s="1980"/>
      <c r="E99" s="320"/>
      <c r="F99" s="327"/>
      <c r="G99" s="1436"/>
      <c r="H99" s="284"/>
      <c r="I99" s="314"/>
      <c r="J99" s="278">
        <f t="shared" si="33"/>
        <v>0</v>
      </c>
      <c r="K99" s="252"/>
      <c r="M99" s="1624"/>
      <c r="O99" s="545" t="s">
        <v>388</v>
      </c>
      <c r="P99" s="623">
        <f t="shared" si="34"/>
        <v>0</v>
      </c>
      <c r="Q99" s="590">
        <f t="shared" si="35"/>
        <v>0</v>
      </c>
      <c r="R99" s="574"/>
      <c r="S99" s="746"/>
      <c r="T99" s="746"/>
      <c r="U99" s="746"/>
      <c r="V99" s="746"/>
      <c r="W99" s="746"/>
      <c r="X99" s="746"/>
      <c r="Y99" s="746"/>
      <c r="Z99" s="746"/>
    </row>
    <row r="100" spans="1:26" ht="14.4" hidden="1" thickBot="1" x14ac:dyDescent="0.35">
      <c r="A100" s="356">
        <v>10</v>
      </c>
      <c r="B100" s="1979"/>
      <c r="C100" s="2016"/>
      <c r="D100" s="1980"/>
      <c r="E100" s="320"/>
      <c r="F100" s="327"/>
      <c r="G100" s="1436"/>
      <c r="H100" s="284"/>
      <c r="I100" s="314"/>
      <c r="J100" s="278">
        <f t="shared" si="30"/>
        <v>0</v>
      </c>
      <c r="K100" s="252"/>
      <c r="M100" s="1624"/>
      <c r="O100" s="545" t="s">
        <v>388</v>
      </c>
      <c r="P100" s="623">
        <f t="shared" si="32"/>
        <v>0</v>
      </c>
      <c r="Q100" s="590">
        <f t="shared" si="31"/>
        <v>0</v>
      </c>
      <c r="R100" s="574"/>
      <c r="S100" s="746"/>
      <c r="T100" s="746"/>
      <c r="U100" s="746"/>
      <c r="V100" s="746"/>
      <c r="W100" s="746"/>
      <c r="X100" s="746"/>
      <c r="Y100" s="746"/>
      <c r="Z100" s="746"/>
    </row>
    <row r="101" spans="1:26" ht="14.4" hidden="1" thickBot="1" x14ac:dyDescent="0.35">
      <c r="A101" s="356">
        <v>11</v>
      </c>
      <c r="B101" s="1979"/>
      <c r="C101" s="2016"/>
      <c r="D101" s="1980"/>
      <c r="E101" s="320"/>
      <c r="F101" s="327"/>
      <c r="G101" s="1436"/>
      <c r="H101" s="284"/>
      <c r="I101" s="314"/>
      <c r="J101" s="278">
        <f t="shared" ref="J101:J102" si="36">G101*5</f>
        <v>0</v>
      </c>
      <c r="K101" s="252"/>
      <c r="M101" s="1624"/>
      <c r="O101" s="545" t="s">
        <v>388</v>
      </c>
      <c r="P101" s="623">
        <f t="shared" ref="P101:P102" si="37">IF(O101="Acceptable",G101,0)</f>
        <v>0</v>
      </c>
      <c r="Q101" s="590">
        <f t="shared" ref="Q101:Q102" si="38">P101*5</f>
        <v>0</v>
      </c>
      <c r="R101" s="574"/>
      <c r="S101" s="746"/>
      <c r="T101" s="746"/>
      <c r="U101" s="746"/>
      <c r="V101" s="746"/>
      <c r="W101" s="746"/>
      <c r="X101" s="746"/>
      <c r="Y101" s="746"/>
      <c r="Z101" s="746"/>
    </row>
    <row r="102" spans="1:26" ht="14.4" hidden="1" thickBot="1" x14ac:dyDescent="0.35">
      <c r="A102" s="356">
        <v>12</v>
      </c>
      <c r="B102" s="1979"/>
      <c r="C102" s="2016"/>
      <c r="D102" s="1980"/>
      <c r="E102" s="320"/>
      <c r="F102" s="327"/>
      <c r="G102" s="1436"/>
      <c r="H102" s="284"/>
      <c r="I102" s="314"/>
      <c r="J102" s="278">
        <f t="shared" si="36"/>
        <v>0</v>
      </c>
      <c r="K102" s="252"/>
      <c r="M102" s="1624"/>
      <c r="O102" s="545" t="s">
        <v>388</v>
      </c>
      <c r="P102" s="623">
        <f t="shared" si="37"/>
        <v>0</v>
      </c>
      <c r="Q102" s="590">
        <f t="shared" si="38"/>
        <v>0</v>
      </c>
      <c r="R102" s="574"/>
      <c r="S102" s="746"/>
      <c r="T102" s="746"/>
      <c r="U102" s="746"/>
      <c r="V102" s="746"/>
      <c r="W102" s="746"/>
      <c r="X102" s="746"/>
      <c r="Y102" s="746"/>
      <c r="Z102" s="746"/>
    </row>
    <row r="103" spans="1:26" ht="14.4" hidden="1" thickBot="1" x14ac:dyDescent="0.35">
      <c r="A103" s="356">
        <v>13</v>
      </c>
      <c r="B103" s="1979"/>
      <c r="C103" s="2016"/>
      <c r="D103" s="1980"/>
      <c r="E103" s="320"/>
      <c r="F103" s="327"/>
      <c r="G103" s="1436"/>
      <c r="H103" s="284"/>
      <c r="I103" s="314"/>
      <c r="J103" s="278">
        <f t="shared" ref="J103" si="39">G103*5</f>
        <v>0</v>
      </c>
      <c r="K103" s="252"/>
      <c r="M103" s="1624"/>
      <c r="O103" s="545" t="s">
        <v>388</v>
      </c>
      <c r="P103" s="623">
        <f t="shared" ref="P103" si="40">IF(O103="Acceptable",G103,0)</f>
        <v>0</v>
      </c>
      <c r="Q103" s="590">
        <f t="shared" ref="Q103" si="41">P103*5</f>
        <v>0</v>
      </c>
      <c r="R103" s="574"/>
      <c r="S103" s="746"/>
      <c r="T103" s="746"/>
      <c r="U103" s="746"/>
      <c r="V103" s="746"/>
      <c r="W103" s="746"/>
      <c r="X103" s="746"/>
      <c r="Y103" s="746"/>
      <c r="Z103" s="746"/>
    </row>
    <row r="104" spans="1:26" ht="14.4" hidden="1" thickBot="1" x14ac:dyDescent="0.35">
      <c r="A104" s="356">
        <v>14</v>
      </c>
      <c r="B104" s="1979"/>
      <c r="C104" s="2016"/>
      <c r="D104" s="1980"/>
      <c r="E104" s="320"/>
      <c r="F104" s="327"/>
      <c r="G104" s="829"/>
      <c r="H104" s="284"/>
      <c r="I104" s="314"/>
      <c r="J104" s="278">
        <f t="shared" si="30"/>
        <v>0</v>
      </c>
      <c r="K104" s="252"/>
      <c r="M104" s="1624"/>
      <c r="O104" s="545" t="s">
        <v>388</v>
      </c>
      <c r="P104" s="623">
        <f t="shared" si="32"/>
        <v>0</v>
      </c>
      <c r="Q104" s="590">
        <f t="shared" si="31"/>
        <v>0</v>
      </c>
      <c r="R104" s="574"/>
      <c r="S104" s="746"/>
      <c r="T104" s="746"/>
      <c r="U104" s="746"/>
      <c r="V104" s="746"/>
      <c r="W104" s="746"/>
      <c r="X104" s="746"/>
      <c r="Y104" s="746"/>
      <c r="Z104" s="746"/>
    </row>
    <row r="105" spans="1:26" ht="14.4" hidden="1" thickBot="1" x14ac:dyDescent="0.35">
      <c r="A105" s="356">
        <v>15</v>
      </c>
      <c r="B105" s="2118"/>
      <c r="C105" s="2119"/>
      <c r="D105" s="2120"/>
      <c r="E105" s="320"/>
      <c r="F105" s="327"/>
      <c r="G105" s="829"/>
      <c r="H105" s="284"/>
      <c r="I105" s="314"/>
      <c r="J105" s="278">
        <f t="shared" si="30"/>
        <v>0</v>
      </c>
      <c r="K105" s="252"/>
      <c r="M105" s="1624"/>
      <c r="O105" s="551" t="s">
        <v>388</v>
      </c>
      <c r="P105" s="623">
        <f t="shared" si="32"/>
        <v>0</v>
      </c>
      <c r="Q105" s="591">
        <f t="shared" si="31"/>
        <v>0</v>
      </c>
      <c r="R105" s="575"/>
      <c r="S105" s="746"/>
      <c r="T105" s="746"/>
      <c r="U105" s="746"/>
      <c r="V105" s="746"/>
      <c r="W105" s="746"/>
      <c r="X105" s="746"/>
      <c r="Y105" s="746"/>
      <c r="Z105" s="746"/>
    </row>
    <row r="106" spans="1:26" s="1047" customFormat="1" ht="15" customHeight="1" thickBot="1" x14ac:dyDescent="0.35">
      <c r="A106" s="1042"/>
      <c r="B106" s="2110"/>
      <c r="C106" s="2111"/>
      <c r="D106" s="2111"/>
      <c r="E106" s="1045"/>
      <c r="F106" s="1092"/>
      <c r="G106" s="1443"/>
      <c r="H106" s="1044"/>
      <c r="I106" s="1759" t="s">
        <v>14</v>
      </c>
      <c r="J106" s="984">
        <f>SUM(J91:J105)</f>
        <v>0</v>
      </c>
      <c r="K106" s="1060"/>
      <c r="M106" s="1625"/>
      <c r="O106" s="539"/>
      <c r="P106" s="553"/>
      <c r="Q106" s="593">
        <f>SUM(Q91:Q105)</f>
        <v>0</v>
      </c>
      <c r="R106" s="576"/>
    </row>
    <row r="107" spans="1:26" x14ac:dyDescent="0.3">
      <c r="A107" s="1071"/>
      <c r="B107" s="1473"/>
      <c r="C107" s="1074"/>
      <c r="D107" s="1074"/>
      <c r="E107" s="1074"/>
      <c r="F107" s="1472"/>
      <c r="G107" s="1072"/>
      <c r="H107" s="1074"/>
      <c r="I107" s="1074"/>
      <c r="J107" s="1061"/>
      <c r="K107" s="1096"/>
      <c r="S107" s="746"/>
      <c r="T107" s="746"/>
      <c r="U107" s="746"/>
      <c r="V107" s="746"/>
      <c r="W107" s="746"/>
      <c r="X107" s="746"/>
      <c r="Y107" s="746"/>
      <c r="Z107" s="746"/>
    </row>
    <row r="108" spans="1:26" ht="14.4" thickBot="1" x14ac:dyDescent="0.35">
      <c r="A108" s="1474" t="s">
        <v>68</v>
      </c>
      <c r="B108" s="1078" t="s">
        <v>554</v>
      </c>
      <c r="C108" s="1079"/>
      <c r="D108" s="1079"/>
      <c r="E108" s="1079"/>
      <c r="F108" s="1080"/>
      <c r="G108" s="1079"/>
      <c r="H108" s="1079"/>
      <c r="I108" s="1079"/>
      <c r="J108" s="1089"/>
      <c r="K108" s="1090"/>
      <c r="M108" s="1026" t="str">
        <f>B108</f>
        <v>INTERNATIONAL AUTHORS (MAX = 60 POINTS)</v>
      </c>
      <c r="O108" s="1035" t="str">
        <f>B108</f>
        <v>INTERNATIONAL AUTHORS (MAX = 60 POINTS)</v>
      </c>
      <c r="S108" s="746"/>
      <c r="T108" s="746"/>
      <c r="U108" s="746"/>
      <c r="V108" s="746"/>
      <c r="W108" s="746"/>
      <c r="X108" s="746"/>
      <c r="Y108" s="746"/>
      <c r="Z108" s="746"/>
    </row>
    <row r="109" spans="1:26" s="1091" customFormat="1" ht="28.2" customHeight="1" thickBot="1" x14ac:dyDescent="0.35">
      <c r="A109" s="340" t="s">
        <v>7</v>
      </c>
      <c r="B109" s="1993" t="s">
        <v>18</v>
      </c>
      <c r="C109" s="2112"/>
      <c r="D109" s="2113"/>
      <c r="E109" s="851" t="s">
        <v>12</v>
      </c>
      <c r="F109" s="341" t="s">
        <v>21</v>
      </c>
      <c r="G109" s="798" t="s">
        <v>130</v>
      </c>
      <c r="H109" s="798" t="s">
        <v>192</v>
      </c>
      <c r="I109" s="342" t="s">
        <v>617</v>
      </c>
      <c r="J109" s="807" t="s">
        <v>171</v>
      </c>
      <c r="K109" s="339" t="s">
        <v>190</v>
      </c>
      <c r="M109" s="1602" t="s">
        <v>447</v>
      </c>
      <c r="O109" s="264" t="s">
        <v>184</v>
      </c>
      <c r="P109" s="264" t="s">
        <v>451</v>
      </c>
      <c r="Q109" s="796" t="s">
        <v>174</v>
      </c>
      <c r="R109" s="542" t="s">
        <v>172</v>
      </c>
    </row>
    <row r="110" spans="1:26" ht="13.8" customHeight="1" x14ac:dyDescent="0.3">
      <c r="A110" s="1100">
        <v>1</v>
      </c>
      <c r="B110" s="2018"/>
      <c r="C110" s="2019"/>
      <c r="D110" s="2020"/>
      <c r="E110" s="319"/>
      <c r="F110" s="326"/>
      <c r="G110" s="834"/>
      <c r="H110" s="311"/>
      <c r="I110" s="328"/>
      <c r="J110" s="283">
        <f t="shared" ref="J110:J124" si="42">G110*10</f>
        <v>0</v>
      </c>
      <c r="K110" s="252"/>
      <c r="M110" s="1626"/>
      <c r="O110" s="543" t="s">
        <v>388</v>
      </c>
      <c r="P110" s="623">
        <f>IF(O110="Acceptable",G110,0)</f>
        <v>0</v>
      </c>
      <c r="Q110" s="589">
        <f>P110*10</f>
        <v>0</v>
      </c>
      <c r="R110" s="573"/>
      <c r="S110" s="746"/>
      <c r="T110" s="746"/>
      <c r="U110" s="746"/>
      <c r="V110" s="746"/>
      <c r="W110" s="746"/>
      <c r="X110" s="746"/>
      <c r="Y110" s="746"/>
      <c r="Z110" s="746"/>
    </row>
    <row r="111" spans="1:26" ht="13.8" customHeight="1" x14ac:dyDescent="0.3">
      <c r="A111" s="1100">
        <v>2</v>
      </c>
      <c r="B111" s="1979"/>
      <c r="C111" s="2016"/>
      <c r="D111" s="1980"/>
      <c r="E111" s="320"/>
      <c r="F111" s="326"/>
      <c r="G111" s="1442"/>
      <c r="H111" s="329"/>
      <c r="I111" s="328"/>
      <c r="J111" s="283">
        <f t="shared" si="42"/>
        <v>0</v>
      </c>
      <c r="K111" s="252"/>
      <c r="M111" s="1619"/>
      <c r="O111" s="545" t="s">
        <v>388</v>
      </c>
      <c r="P111" s="623">
        <f t="shared" ref="P111:P114" si="43">IF(O111="Acceptable",G111,0)</f>
        <v>0</v>
      </c>
      <c r="Q111" s="590">
        <f>P111*10</f>
        <v>0</v>
      </c>
      <c r="R111" s="574"/>
      <c r="S111" s="746"/>
      <c r="T111" s="746"/>
      <c r="U111" s="746"/>
      <c r="V111" s="746"/>
      <c r="W111" s="746"/>
      <c r="X111" s="746"/>
      <c r="Y111" s="746"/>
      <c r="Z111" s="746"/>
    </row>
    <row r="112" spans="1:26" ht="13.8" customHeight="1" x14ac:dyDescent="0.3">
      <c r="A112" s="1101">
        <v>3</v>
      </c>
      <c r="B112" s="1979"/>
      <c r="C112" s="2016"/>
      <c r="D112" s="1980"/>
      <c r="E112" s="320"/>
      <c r="F112" s="326"/>
      <c r="G112" s="1436"/>
      <c r="H112" s="284"/>
      <c r="I112" s="314"/>
      <c r="J112" s="374">
        <f t="shared" si="42"/>
        <v>0</v>
      </c>
      <c r="K112" s="252"/>
      <c r="M112" s="1619"/>
      <c r="O112" s="545" t="s">
        <v>388</v>
      </c>
      <c r="P112" s="623">
        <f t="shared" si="43"/>
        <v>0</v>
      </c>
      <c r="Q112" s="590">
        <f t="shared" ref="Q112:Q114" si="44">P112*10</f>
        <v>0</v>
      </c>
      <c r="R112" s="574"/>
      <c r="S112" s="746"/>
      <c r="T112" s="746"/>
      <c r="U112" s="746"/>
      <c r="V112" s="746"/>
      <c r="W112" s="746"/>
      <c r="X112" s="746"/>
      <c r="Y112" s="746"/>
      <c r="Z112" s="746"/>
    </row>
    <row r="113" spans="1:26" ht="13.8" customHeight="1" x14ac:dyDescent="0.3">
      <c r="A113" s="1101">
        <v>4</v>
      </c>
      <c r="B113" s="1979"/>
      <c r="C113" s="2016"/>
      <c r="D113" s="1980"/>
      <c r="E113" s="320"/>
      <c r="F113" s="326"/>
      <c r="G113" s="1436"/>
      <c r="H113" s="284"/>
      <c r="I113" s="328"/>
      <c r="J113" s="283">
        <f t="shared" si="42"/>
        <v>0</v>
      </c>
      <c r="K113" s="252"/>
      <c r="M113" s="1619"/>
      <c r="O113" s="545" t="s">
        <v>388</v>
      </c>
      <c r="P113" s="623">
        <f t="shared" si="43"/>
        <v>0</v>
      </c>
      <c r="Q113" s="590">
        <f t="shared" si="44"/>
        <v>0</v>
      </c>
      <c r="R113" s="574"/>
      <c r="S113" s="746"/>
      <c r="T113" s="746"/>
      <c r="U113" s="746"/>
      <c r="V113" s="746"/>
      <c r="W113" s="746"/>
      <c r="X113" s="746"/>
      <c r="Y113" s="746"/>
      <c r="Z113" s="746"/>
    </row>
    <row r="114" spans="1:26" ht="13.8" customHeight="1" x14ac:dyDescent="0.3">
      <c r="A114" s="1101">
        <v>5</v>
      </c>
      <c r="B114" s="1979"/>
      <c r="C114" s="2016"/>
      <c r="D114" s="1980"/>
      <c r="E114" s="320"/>
      <c r="F114" s="326"/>
      <c r="G114" s="1436"/>
      <c r="H114" s="284"/>
      <c r="I114" s="328"/>
      <c r="J114" s="283">
        <f t="shared" si="42"/>
        <v>0</v>
      </c>
      <c r="K114" s="252"/>
      <c r="M114" s="1619"/>
      <c r="O114" s="545" t="s">
        <v>388</v>
      </c>
      <c r="P114" s="623">
        <f t="shared" si="43"/>
        <v>0</v>
      </c>
      <c r="Q114" s="590">
        <f t="shared" si="44"/>
        <v>0</v>
      </c>
      <c r="R114" s="574"/>
      <c r="S114" s="746"/>
      <c r="T114" s="746"/>
      <c r="U114" s="746"/>
      <c r="V114" s="746"/>
      <c r="W114" s="746"/>
      <c r="X114" s="746"/>
      <c r="Y114" s="746"/>
      <c r="Z114" s="746"/>
    </row>
    <row r="115" spans="1:26" ht="13.8" customHeight="1" x14ac:dyDescent="0.3">
      <c r="A115" s="1100">
        <v>6</v>
      </c>
      <c r="B115" s="1979"/>
      <c r="C115" s="2016"/>
      <c r="D115" s="1980"/>
      <c r="E115" s="320"/>
      <c r="F115" s="326"/>
      <c r="G115" s="1442"/>
      <c r="H115" s="329"/>
      <c r="I115" s="328"/>
      <c r="J115" s="283">
        <f t="shared" ref="J115:J118" si="45">G115*10</f>
        <v>0</v>
      </c>
      <c r="K115" s="252"/>
      <c r="M115" s="1619"/>
      <c r="O115" s="545" t="s">
        <v>388</v>
      </c>
      <c r="P115" s="623">
        <f t="shared" ref="P115:P118" si="46">IF(O115="Acceptable",G115,0)</f>
        <v>0</v>
      </c>
      <c r="Q115" s="590">
        <f>P115*10</f>
        <v>0</v>
      </c>
      <c r="R115" s="574"/>
      <c r="S115" s="746"/>
      <c r="T115" s="746"/>
      <c r="U115" s="746"/>
      <c r="V115" s="746"/>
      <c r="W115" s="746"/>
      <c r="X115" s="746"/>
      <c r="Y115" s="746"/>
      <c r="Z115" s="746"/>
    </row>
    <row r="116" spans="1:26" ht="13.8" customHeight="1" x14ac:dyDescent="0.3">
      <c r="A116" s="1101">
        <v>7</v>
      </c>
      <c r="B116" s="1979"/>
      <c r="C116" s="2016"/>
      <c r="D116" s="1980"/>
      <c r="E116" s="320"/>
      <c r="F116" s="326"/>
      <c r="G116" s="1436"/>
      <c r="H116" s="284"/>
      <c r="I116" s="314"/>
      <c r="J116" s="374">
        <f t="shared" si="45"/>
        <v>0</v>
      </c>
      <c r="K116" s="252"/>
      <c r="M116" s="1619"/>
      <c r="O116" s="545" t="s">
        <v>388</v>
      </c>
      <c r="P116" s="623">
        <f t="shared" si="46"/>
        <v>0</v>
      </c>
      <c r="Q116" s="590">
        <f t="shared" ref="Q116:Q118" si="47">P116*10</f>
        <v>0</v>
      </c>
      <c r="R116" s="574"/>
      <c r="S116" s="746"/>
      <c r="T116" s="746"/>
      <c r="U116" s="746"/>
      <c r="V116" s="746"/>
      <c r="W116" s="746"/>
      <c r="X116" s="746"/>
      <c r="Y116" s="746"/>
      <c r="Z116" s="746"/>
    </row>
    <row r="117" spans="1:26" ht="13.8" customHeight="1" x14ac:dyDescent="0.3">
      <c r="A117" s="1101">
        <v>8</v>
      </c>
      <c r="B117" s="1979"/>
      <c r="C117" s="2016"/>
      <c r="D117" s="1980"/>
      <c r="E117" s="320"/>
      <c r="F117" s="326"/>
      <c r="G117" s="1436"/>
      <c r="H117" s="284"/>
      <c r="I117" s="328"/>
      <c r="J117" s="283">
        <f t="shared" si="45"/>
        <v>0</v>
      </c>
      <c r="K117" s="252"/>
      <c r="M117" s="1619"/>
      <c r="O117" s="545" t="s">
        <v>388</v>
      </c>
      <c r="P117" s="623">
        <f t="shared" si="46"/>
        <v>0</v>
      </c>
      <c r="Q117" s="590">
        <f t="shared" si="47"/>
        <v>0</v>
      </c>
      <c r="R117" s="574"/>
      <c r="S117" s="746"/>
      <c r="T117" s="746"/>
      <c r="U117" s="746"/>
      <c r="V117" s="746"/>
      <c r="W117" s="746"/>
      <c r="X117" s="746"/>
      <c r="Y117" s="746"/>
      <c r="Z117" s="746"/>
    </row>
    <row r="118" spans="1:26" ht="13.8" customHeight="1" x14ac:dyDescent="0.3">
      <c r="A118" s="1101">
        <v>9</v>
      </c>
      <c r="B118" s="1979"/>
      <c r="C118" s="2016"/>
      <c r="D118" s="1980"/>
      <c r="E118" s="320"/>
      <c r="F118" s="326"/>
      <c r="G118" s="1436"/>
      <c r="H118" s="284"/>
      <c r="I118" s="328"/>
      <c r="J118" s="283">
        <f t="shared" si="45"/>
        <v>0</v>
      </c>
      <c r="K118" s="252"/>
      <c r="M118" s="1619"/>
      <c r="O118" s="545" t="s">
        <v>388</v>
      </c>
      <c r="P118" s="623">
        <f t="shared" si="46"/>
        <v>0</v>
      </c>
      <c r="Q118" s="590">
        <f t="shared" si="47"/>
        <v>0</v>
      </c>
      <c r="R118" s="574"/>
      <c r="S118" s="746"/>
      <c r="T118" s="746"/>
      <c r="U118" s="746"/>
      <c r="V118" s="746"/>
      <c r="W118" s="746"/>
      <c r="X118" s="746"/>
      <c r="Y118" s="746"/>
      <c r="Z118" s="746"/>
    </row>
    <row r="119" spans="1:26" ht="13.8" customHeight="1" x14ac:dyDescent="0.3">
      <c r="A119" s="1100">
        <v>10</v>
      </c>
      <c r="B119" s="1979"/>
      <c r="C119" s="2016"/>
      <c r="D119" s="1980"/>
      <c r="E119" s="320"/>
      <c r="F119" s="326"/>
      <c r="G119" s="834"/>
      <c r="H119" s="329"/>
      <c r="I119" s="328"/>
      <c r="J119" s="283">
        <f t="shared" si="42"/>
        <v>0</v>
      </c>
      <c r="K119" s="252"/>
      <c r="M119" s="1619"/>
      <c r="O119" s="545" t="s">
        <v>388</v>
      </c>
      <c r="P119" s="623">
        <f t="shared" ref="P119:P124" si="48">IF(O119="Acceptable",G119,0)</f>
        <v>0</v>
      </c>
      <c r="Q119" s="590">
        <f>P119*10</f>
        <v>0</v>
      </c>
      <c r="R119" s="574"/>
      <c r="S119" s="746"/>
      <c r="T119" s="746"/>
      <c r="U119" s="746"/>
      <c r="V119" s="746"/>
      <c r="W119" s="746"/>
      <c r="X119" s="746"/>
      <c r="Y119" s="746"/>
      <c r="Z119" s="746"/>
    </row>
    <row r="120" spans="1:26" ht="13.8" customHeight="1" x14ac:dyDescent="0.3">
      <c r="A120" s="1101">
        <v>11</v>
      </c>
      <c r="B120" s="1979"/>
      <c r="C120" s="2016"/>
      <c r="D120" s="1980"/>
      <c r="E120" s="320"/>
      <c r="F120" s="326"/>
      <c r="G120" s="829"/>
      <c r="H120" s="284"/>
      <c r="I120" s="314"/>
      <c r="J120" s="374">
        <f t="shared" si="42"/>
        <v>0</v>
      </c>
      <c r="K120" s="252"/>
      <c r="M120" s="1619"/>
      <c r="O120" s="545" t="s">
        <v>388</v>
      </c>
      <c r="P120" s="623">
        <f t="shared" si="48"/>
        <v>0</v>
      </c>
      <c r="Q120" s="590">
        <f t="shared" ref="Q120:Q124" si="49">P120*10</f>
        <v>0</v>
      </c>
      <c r="R120" s="574"/>
      <c r="S120" s="746"/>
      <c r="T120" s="746"/>
      <c r="U120" s="746"/>
      <c r="V120" s="746"/>
      <c r="W120" s="746"/>
      <c r="X120" s="746"/>
      <c r="Y120" s="746"/>
      <c r="Z120" s="746"/>
    </row>
    <row r="121" spans="1:26" ht="13.8" customHeight="1" x14ac:dyDescent="0.3">
      <c r="A121" s="1101">
        <v>12</v>
      </c>
      <c r="B121" s="1979"/>
      <c r="C121" s="2016"/>
      <c r="D121" s="1980"/>
      <c r="E121" s="320"/>
      <c r="F121" s="326"/>
      <c r="G121" s="829"/>
      <c r="H121" s="284"/>
      <c r="I121" s="328"/>
      <c r="J121" s="283">
        <f t="shared" si="42"/>
        <v>0</v>
      </c>
      <c r="K121" s="252"/>
      <c r="M121" s="1619"/>
      <c r="O121" s="545" t="s">
        <v>388</v>
      </c>
      <c r="P121" s="623">
        <f t="shared" si="48"/>
        <v>0</v>
      </c>
      <c r="Q121" s="590">
        <f t="shared" si="49"/>
        <v>0</v>
      </c>
      <c r="R121" s="574"/>
      <c r="S121" s="746"/>
      <c r="T121" s="746"/>
      <c r="U121" s="746"/>
      <c r="V121" s="746"/>
      <c r="W121" s="746"/>
      <c r="X121" s="746"/>
      <c r="Y121" s="746"/>
      <c r="Z121" s="746"/>
    </row>
    <row r="122" spans="1:26" ht="13.8" customHeight="1" x14ac:dyDescent="0.3">
      <c r="A122" s="1100">
        <v>13</v>
      </c>
      <c r="B122" s="1979"/>
      <c r="C122" s="2016"/>
      <c r="D122" s="1980"/>
      <c r="E122" s="320"/>
      <c r="F122" s="326"/>
      <c r="G122" s="1436"/>
      <c r="H122" s="284"/>
      <c r="I122" s="328"/>
      <c r="J122" s="283">
        <f t="shared" ref="J122" si="50">G122*10</f>
        <v>0</v>
      </c>
      <c r="K122" s="252"/>
      <c r="M122" s="1619"/>
      <c r="O122" s="545" t="s">
        <v>388</v>
      </c>
      <c r="P122" s="623">
        <f t="shared" ref="P122" si="51">IF(O122="Acceptable",G122,0)</f>
        <v>0</v>
      </c>
      <c r="Q122" s="590">
        <f t="shared" ref="Q122" si="52">P122*10</f>
        <v>0</v>
      </c>
      <c r="R122" s="574"/>
      <c r="S122" s="746"/>
      <c r="T122" s="746"/>
      <c r="U122" s="746"/>
      <c r="V122" s="746"/>
      <c r="W122" s="746"/>
      <c r="X122" s="746"/>
      <c r="Y122" s="746"/>
      <c r="Z122" s="746"/>
    </row>
    <row r="123" spans="1:26" ht="13.8" customHeight="1" x14ac:dyDescent="0.3">
      <c r="A123" s="1101">
        <v>14</v>
      </c>
      <c r="B123" s="1979"/>
      <c r="C123" s="2016"/>
      <c r="D123" s="1980"/>
      <c r="E123" s="320"/>
      <c r="F123" s="326"/>
      <c r="G123" s="829"/>
      <c r="H123" s="284"/>
      <c r="I123" s="328"/>
      <c r="J123" s="283">
        <f t="shared" si="42"/>
        <v>0</v>
      </c>
      <c r="K123" s="252"/>
      <c r="M123" s="1619"/>
      <c r="O123" s="545" t="s">
        <v>388</v>
      </c>
      <c r="P123" s="623">
        <f t="shared" si="48"/>
        <v>0</v>
      </c>
      <c r="Q123" s="590">
        <f t="shared" si="49"/>
        <v>0</v>
      </c>
      <c r="R123" s="574"/>
      <c r="S123" s="746"/>
      <c r="T123" s="746"/>
      <c r="U123" s="746"/>
      <c r="V123" s="746"/>
      <c r="W123" s="746"/>
      <c r="X123" s="746"/>
      <c r="Y123" s="746"/>
      <c r="Z123" s="746"/>
    </row>
    <row r="124" spans="1:26" ht="14.4" customHeight="1" thickBot="1" x14ac:dyDescent="0.35">
      <c r="A124" s="1101">
        <v>15</v>
      </c>
      <c r="B124" s="2118"/>
      <c r="C124" s="2119"/>
      <c r="D124" s="2120"/>
      <c r="E124" s="320"/>
      <c r="F124" s="375"/>
      <c r="G124" s="837"/>
      <c r="H124" s="312"/>
      <c r="I124" s="376"/>
      <c r="J124" s="377">
        <f t="shared" si="42"/>
        <v>0</v>
      </c>
      <c r="K124" s="353"/>
      <c r="M124" s="1619"/>
      <c r="O124" s="551" t="s">
        <v>388</v>
      </c>
      <c r="P124" s="623">
        <f t="shared" si="48"/>
        <v>0</v>
      </c>
      <c r="Q124" s="590">
        <f t="shared" si="49"/>
        <v>0</v>
      </c>
      <c r="R124" s="575"/>
      <c r="S124" s="746"/>
      <c r="T124" s="746"/>
      <c r="U124" s="746"/>
      <c r="V124" s="746"/>
      <c r="W124" s="746"/>
      <c r="X124" s="746"/>
      <c r="Y124" s="746"/>
      <c r="Z124" s="746"/>
    </row>
    <row r="125" spans="1:26" s="1047" customFormat="1" ht="15" customHeight="1" thickBot="1" x14ac:dyDescent="0.35">
      <c r="A125" s="1042"/>
      <c r="B125" s="2110"/>
      <c r="C125" s="2111"/>
      <c r="D125" s="2111"/>
      <c r="E125" s="1045"/>
      <c r="F125" s="1092"/>
      <c r="G125" s="1070"/>
      <c r="H125" s="1044"/>
      <c r="I125" s="1046" t="s">
        <v>14</v>
      </c>
      <c r="J125" s="967">
        <f>SUM(J110:J124)</f>
        <v>0</v>
      </c>
      <c r="K125" s="1060"/>
      <c r="M125" s="1620"/>
      <c r="O125" s="539"/>
      <c r="P125" s="553"/>
      <c r="Q125" s="593">
        <f>SUM(Q110:Q124)</f>
        <v>0</v>
      </c>
      <c r="R125" s="576"/>
    </row>
    <row r="126" spans="1:26" s="729" customFormat="1" x14ac:dyDescent="0.3">
      <c r="B126" s="482"/>
      <c r="C126" s="736"/>
      <c r="D126" s="736"/>
      <c r="E126" s="482"/>
      <c r="F126" s="484"/>
      <c r="G126" s="476"/>
      <c r="H126" s="476"/>
      <c r="I126" s="476"/>
      <c r="J126" s="485"/>
      <c r="K126" s="476"/>
      <c r="L126" s="469"/>
      <c r="M126" s="469"/>
      <c r="N126" s="469"/>
      <c r="O126" s="484"/>
      <c r="P126" s="484"/>
    </row>
    <row r="127" spans="1:26" s="1002" customFormat="1" x14ac:dyDescent="0.3">
      <c r="B127" s="467" t="s">
        <v>2</v>
      </c>
      <c r="C127" s="468"/>
      <c r="D127" s="468"/>
      <c r="E127" s="469"/>
      <c r="F127" s="945" t="s">
        <v>178</v>
      </c>
      <c r="G127" s="470"/>
      <c r="H127" s="470"/>
      <c r="I127" s="471"/>
      <c r="J127" s="471"/>
      <c r="K127" s="469"/>
      <c r="L127" s="469"/>
      <c r="M127" s="469"/>
      <c r="N127" s="469"/>
      <c r="O127" s="472" t="s">
        <v>181</v>
      </c>
      <c r="P127" s="472"/>
      <c r="Q127" s="1007"/>
    </row>
    <row r="128" spans="1:26" s="1002" customFormat="1" x14ac:dyDescent="0.3">
      <c r="B128" s="475"/>
      <c r="C128" s="468"/>
      <c r="D128" s="468"/>
      <c r="E128" s="476"/>
      <c r="F128" s="468"/>
      <c r="G128" s="477"/>
      <c r="H128" s="477"/>
      <c r="I128" s="477"/>
      <c r="J128" s="478"/>
      <c r="K128" s="476"/>
      <c r="L128" s="469"/>
      <c r="M128" s="469"/>
      <c r="N128" s="469"/>
      <c r="O128" s="479"/>
      <c r="P128" s="479"/>
      <c r="Q128" s="1007"/>
    </row>
    <row r="129" spans="2:17" s="1002" customFormat="1" x14ac:dyDescent="0.3">
      <c r="B129" s="480"/>
      <c r="C129" s="468"/>
      <c r="D129" s="468"/>
      <c r="E129" s="476"/>
      <c r="F129" s="468"/>
      <c r="G129" s="476"/>
      <c r="H129" s="476"/>
      <c r="I129" s="476"/>
      <c r="J129" s="481"/>
      <c r="K129" s="476"/>
      <c r="L129" s="469"/>
      <c r="M129" s="469"/>
      <c r="N129" s="469"/>
      <c r="O129" s="479"/>
      <c r="P129" s="479"/>
      <c r="Q129" s="1007"/>
    </row>
    <row r="130" spans="2:17" s="1002" customFormat="1" x14ac:dyDescent="0.3">
      <c r="B130" s="482" t="s">
        <v>274</v>
      </c>
      <c r="C130" s="468"/>
      <c r="D130" s="468"/>
      <c r="E130" s="476"/>
      <c r="F130" s="483" t="s">
        <v>276</v>
      </c>
      <c r="G130" s="476"/>
      <c r="H130" s="476"/>
      <c r="I130" s="476"/>
      <c r="J130" s="481"/>
      <c r="K130" s="476"/>
      <c r="L130" s="469"/>
      <c r="M130" s="469"/>
      <c r="N130" s="469"/>
      <c r="O130" s="483" t="s">
        <v>277</v>
      </c>
      <c r="P130" s="483"/>
      <c r="Q130" s="1007"/>
    </row>
    <row r="131" spans="2:17" s="1002" customFormat="1" x14ac:dyDescent="0.3">
      <c r="B131" s="482" t="s">
        <v>3</v>
      </c>
      <c r="C131" s="468"/>
      <c r="D131" s="468"/>
      <c r="E131" s="476"/>
      <c r="F131" s="484" t="s">
        <v>3</v>
      </c>
      <c r="G131" s="476"/>
      <c r="H131" s="476"/>
      <c r="I131" s="476"/>
      <c r="J131" s="485"/>
      <c r="K131" s="476"/>
      <c r="L131" s="469"/>
      <c r="M131" s="469"/>
      <c r="N131" s="469"/>
      <c r="O131" s="484" t="s">
        <v>3</v>
      </c>
      <c r="P131" s="484"/>
      <c r="Q131" s="1007"/>
    </row>
    <row r="132" spans="2:17" s="940" customFormat="1" x14ac:dyDescent="0.3">
      <c r="B132" s="438"/>
      <c r="C132" s="486"/>
      <c r="D132" s="487"/>
      <c r="E132" s="435"/>
      <c r="F132" s="435"/>
      <c r="G132" s="435"/>
      <c r="H132" s="435"/>
      <c r="I132" s="435"/>
      <c r="J132" s="487"/>
      <c r="K132" s="435"/>
      <c r="L132" s="434"/>
      <c r="M132" s="434"/>
      <c r="N132" s="434"/>
      <c r="O132" s="433"/>
      <c r="P132" s="433"/>
      <c r="Q132" s="947"/>
    </row>
    <row r="133" spans="2:17" s="940" customFormat="1" x14ac:dyDescent="0.3">
      <c r="B133" s="438"/>
      <c r="C133" s="486"/>
      <c r="D133" s="486"/>
      <c r="E133" s="438"/>
      <c r="F133" s="435"/>
      <c r="G133" s="438"/>
      <c r="H133" s="438"/>
      <c r="I133" s="438"/>
      <c r="J133" s="486"/>
      <c r="K133" s="435"/>
      <c r="L133" s="434"/>
      <c r="M133" s="434"/>
      <c r="N133" s="434"/>
      <c r="O133" s="433"/>
      <c r="P133" s="433"/>
      <c r="Q133" s="947"/>
    </row>
    <row r="134" spans="2:17" s="940" customFormat="1" x14ac:dyDescent="0.3">
      <c r="B134" s="438"/>
      <c r="C134" s="438"/>
      <c r="D134" s="435"/>
      <c r="E134" s="435"/>
      <c r="F134" s="483" t="s">
        <v>275</v>
      </c>
      <c r="G134" s="435"/>
      <c r="H134" s="435"/>
      <c r="I134" s="435"/>
      <c r="J134" s="435"/>
      <c r="K134" s="435"/>
      <c r="L134" s="434"/>
      <c r="M134" s="434"/>
      <c r="N134" s="434"/>
      <c r="O134" s="483" t="s">
        <v>314</v>
      </c>
      <c r="P134" s="483"/>
      <c r="Q134" s="947"/>
    </row>
    <row r="135" spans="2:17" s="940" customFormat="1" x14ac:dyDescent="0.3">
      <c r="B135" s="438"/>
      <c r="C135" s="438"/>
      <c r="D135" s="435"/>
      <c r="E135" s="435"/>
      <c r="F135" s="484" t="s">
        <v>3</v>
      </c>
      <c r="G135" s="435"/>
      <c r="H135" s="435"/>
      <c r="I135" s="435"/>
      <c r="J135" s="435"/>
      <c r="K135" s="435"/>
      <c r="L135" s="434"/>
      <c r="M135" s="434"/>
      <c r="N135" s="434"/>
      <c r="O135" s="484" t="s">
        <v>3</v>
      </c>
      <c r="P135" s="484"/>
      <c r="Q135" s="947"/>
    </row>
    <row r="136" spans="2:17" x14ac:dyDescent="0.3">
      <c r="I136" s="948"/>
    </row>
    <row r="137" spans="2:17" x14ac:dyDescent="0.3">
      <c r="I137" s="948"/>
    </row>
    <row r="138" spans="2:17" x14ac:dyDescent="0.3">
      <c r="I138" s="948"/>
    </row>
    <row r="139" spans="2:17" x14ac:dyDescent="0.3">
      <c r="I139" s="948"/>
    </row>
    <row r="140" spans="2:17" x14ac:dyDescent="0.3">
      <c r="I140" s="948"/>
    </row>
    <row r="141" spans="2:17" x14ac:dyDescent="0.3">
      <c r="I141" s="948"/>
    </row>
    <row r="142" spans="2:17" x14ac:dyDescent="0.3">
      <c r="I142" s="948"/>
    </row>
    <row r="143" spans="2:17" x14ac:dyDescent="0.3">
      <c r="I143" s="948"/>
    </row>
    <row r="144" spans="2:17" x14ac:dyDescent="0.3">
      <c r="I144" s="948"/>
    </row>
    <row r="145" spans="9:9" x14ac:dyDescent="0.3">
      <c r="I145" s="948"/>
    </row>
    <row r="146" spans="9:9" x14ac:dyDescent="0.3">
      <c r="I146" s="948"/>
    </row>
    <row r="147" spans="9:9" x14ac:dyDescent="0.3">
      <c r="I147" s="948"/>
    </row>
    <row r="148" spans="9:9" x14ac:dyDescent="0.3">
      <c r="I148" s="948"/>
    </row>
    <row r="149" spans="9:9" x14ac:dyDescent="0.3">
      <c r="I149" s="948"/>
    </row>
    <row r="150" spans="9:9" x14ac:dyDescent="0.3">
      <c r="I150" s="948"/>
    </row>
    <row r="151" spans="9:9" x14ac:dyDescent="0.3">
      <c r="I151" s="948"/>
    </row>
    <row r="152" spans="9:9" x14ac:dyDescent="0.3">
      <c r="I152" s="948"/>
    </row>
    <row r="153" spans="9:9" x14ac:dyDescent="0.3">
      <c r="I153" s="948"/>
    </row>
    <row r="154" spans="9:9" x14ac:dyDescent="0.3">
      <c r="I154" s="948"/>
    </row>
    <row r="155" spans="9:9" x14ac:dyDescent="0.3">
      <c r="I155" s="948"/>
    </row>
    <row r="156" spans="9:9" x14ac:dyDescent="0.3">
      <c r="I156" s="948"/>
    </row>
    <row r="157" spans="9:9" x14ac:dyDescent="0.3">
      <c r="I157" s="948"/>
    </row>
    <row r="158" spans="9:9" x14ac:dyDescent="0.3">
      <c r="I158" s="948"/>
    </row>
    <row r="159" spans="9:9" x14ac:dyDescent="0.3">
      <c r="I159" s="948"/>
    </row>
    <row r="160" spans="9:9" x14ac:dyDescent="0.3">
      <c r="I160" s="948"/>
    </row>
    <row r="161" spans="9:9" x14ac:dyDescent="0.3">
      <c r="I161" s="948"/>
    </row>
    <row r="162" spans="9:9" x14ac:dyDescent="0.3">
      <c r="I162" s="948"/>
    </row>
    <row r="163" spans="9:9" x14ac:dyDescent="0.3">
      <c r="I163" s="948"/>
    </row>
    <row r="164" spans="9:9" x14ac:dyDescent="0.3">
      <c r="I164" s="948"/>
    </row>
    <row r="165" spans="9:9" x14ac:dyDescent="0.3">
      <c r="I165" s="948"/>
    </row>
    <row r="166" spans="9:9" x14ac:dyDescent="0.3">
      <c r="I166" s="948"/>
    </row>
    <row r="167" spans="9:9" x14ac:dyDescent="0.3">
      <c r="I167" s="948"/>
    </row>
    <row r="168" spans="9:9" x14ac:dyDescent="0.3">
      <c r="I168" s="948"/>
    </row>
    <row r="169" spans="9:9" x14ac:dyDescent="0.3">
      <c r="I169" s="948"/>
    </row>
    <row r="170" spans="9:9" x14ac:dyDescent="0.3">
      <c r="I170" s="948"/>
    </row>
    <row r="171" spans="9:9" x14ac:dyDescent="0.3">
      <c r="I171" s="948"/>
    </row>
    <row r="172" spans="9:9" x14ac:dyDescent="0.3">
      <c r="I172" s="948"/>
    </row>
    <row r="173" spans="9:9" x14ac:dyDescent="0.3">
      <c r="I173" s="948"/>
    </row>
    <row r="174" spans="9:9" x14ac:dyDescent="0.3">
      <c r="I174" s="948"/>
    </row>
    <row r="175" spans="9:9" x14ac:dyDescent="0.3">
      <c r="I175" s="948"/>
    </row>
    <row r="176" spans="9:9" x14ac:dyDescent="0.3">
      <c r="I176" s="948"/>
    </row>
    <row r="177" spans="9:9" x14ac:dyDescent="0.3">
      <c r="I177" s="948"/>
    </row>
    <row r="178" spans="9:9" x14ac:dyDescent="0.3">
      <c r="I178" s="948"/>
    </row>
    <row r="179" spans="9:9" x14ac:dyDescent="0.3">
      <c r="I179" s="948"/>
    </row>
    <row r="180" spans="9:9" x14ac:dyDescent="0.3">
      <c r="I180" s="948"/>
    </row>
    <row r="181" spans="9:9" x14ac:dyDescent="0.3">
      <c r="I181" s="948"/>
    </row>
    <row r="182" spans="9:9" x14ac:dyDescent="0.3">
      <c r="I182" s="948"/>
    </row>
    <row r="183" spans="9:9" x14ac:dyDescent="0.3">
      <c r="I183" s="948"/>
    </row>
    <row r="184" spans="9:9" x14ac:dyDescent="0.3">
      <c r="I184" s="948"/>
    </row>
    <row r="185" spans="9:9" x14ac:dyDescent="0.3">
      <c r="I185" s="948"/>
    </row>
    <row r="186" spans="9:9" x14ac:dyDescent="0.3">
      <c r="I186" s="948"/>
    </row>
    <row r="187" spans="9:9" x14ac:dyDescent="0.3">
      <c r="I187" s="948"/>
    </row>
    <row r="188" spans="9:9" x14ac:dyDescent="0.3">
      <c r="I188" s="948"/>
    </row>
    <row r="189" spans="9:9" x14ac:dyDescent="0.3">
      <c r="I189" s="948"/>
    </row>
    <row r="190" spans="9:9" x14ac:dyDescent="0.3">
      <c r="I190" s="948"/>
    </row>
    <row r="191" spans="9:9" x14ac:dyDescent="0.3">
      <c r="I191" s="948"/>
    </row>
    <row r="192" spans="9:9" x14ac:dyDescent="0.3">
      <c r="I192" s="948"/>
    </row>
    <row r="193" spans="9:9" x14ac:dyDescent="0.3">
      <c r="I193" s="948"/>
    </row>
    <row r="194" spans="9:9" x14ac:dyDescent="0.3">
      <c r="I194" s="948"/>
    </row>
    <row r="195" spans="9:9" x14ac:dyDescent="0.3">
      <c r="I195" s="948"/>
    </row>
    <row r="196" spans="9:9" x14ac:dyDescent="0.3">
      <c r="I196" s="948"/>
    </row>
    <row r="197" spans="9:9" x14ac:dyDescent="0.3">
      <c r="I197" s="948"/>
    </row>
    <row r="198" spans="9:9" x14ac:dyDescent="0.3">
      <c r="I198" s="948"/>
    </row>
    <row r="199" spans="9:9" x14ac:dyDescent="0.3">
      <c r="I199" s="948"/>
    </row>
    <row r="200" spans="9:9" x14ac:dyDescent="0.3">
      <c r="I200" s="948"/>
    </row>
    <row r="201" spans="9:9" x14ac:dyDescent="0.3">
      <c r="I201" s="948"/>
    </row>
    <row r="202" spans="9:9" x14ac:dyDescent="0.3">
      <c r="I202" s="948"/>
    </row>
    <row r="203" spans="9:9" x14ac:dyDescent="0.3">
      <c r="I203" s="948"/>
    </row>
    <row r="204" spans="9:9" x14ac:dyDescent="0.3">
      <c r="I204" s="948"/>
    </row>
    <row r="205" spans="9:9" x14ac:dyDescent="0.3">
      <c r="I205" s="948"/>
    </row>
    <row r="206" spans="9:9" x14ac:dyDescent="0.3">
      <c r="I206" s="948"/>
    </row>
    <row r="207" spans="9:9" x14ac:dyDescent="0.3">
      <c r="I207" s="948"/>
    </row>
    <row r="208" spans="9:9" x14ac:dyDescent="0.3">
      <c r="I208" s="948"/>
    </row>
    <row r="209" spans="9:9" x14ac:dyDescent="0.3">
      <c r="I209" s="948"/>
    </row>
    <row r="210" spans="9:9" x14ac:dyDescent="0.3">
      <c r="I210" s="948"/>
    </row>
    <row r="211" spans="9:9" x14ac:dyDescent="0.3">
      <c r="I211" s="948"/>
    </row>
    <row r="212" spans="9:9" x14ac:dyDescent="0.3">
      <c r="I212" s="948"/>
    </row>
    <row r="213" spans="9:9" x14ac:dyDescent="0.3">
      <c r="I213" s="948"/>
    </row>
    <row r="214" spans="9:9" x14ac:dyDescent="0.3">
      <c r="I214" s="948"/>
    </row>
    <row r="215" spans="9:9" x14ac:dyDescent="0.3">
      <c r="I215" s="948"/>
    </row>
    <row r="216" spans="9:9" x14ac:dyDescent="0.3">
      <c r="I216" s="948"/>
    </row>
    <row r="217" spans="9:9" x14ac:dyDescent="0.3">
      <c r="I217" s="948"/>
    </row>
    <row r="218" spans="9:9" x14ac:dyDescent="0.3">
      <c r="I218" s="948"/>
    </row>
    <row r="219" spans="9:9" x14ac:dyDescent="0.3">
      <c r="I219" s="948"/>
    </row>
    <row r="220" spans="9:9" x14ac:dyDescent="0.3">
      <c r="I220" s="948"/>
    </row>
    <row r="221" spans="9:9" x14ac:dyDescent="0.3">
      <c r="I221" s="948"/>
    </row>
    <row r="222" spans="9:9" x14ac:dyDescent="0.3">
      <c r="I222" s="948"/>
    </row>
    <row r="223" spans="9:9" x14ac:dyDescent="0.3">
      <c r="I223" s="948"/>
    </row>
    <row r="224" spans="9:9" x14ac:dyDescent="0.3">
      <c r="I224" s="948"/>
    </row>
    <row r="225" spans="9:9" x14ac:dyDescent="0.3">
      <c r="I225" s="948"/>
    </row>
    <row r="226" spans="9:9" x14ac:dyDescent="0.3">
      <c r="I226" s="948"/>
    </row>
    <row r="227" spans="9:9" x14ac:dyDescent="0.3">
      <c r="I227" s="948"/>
    </row>
    <row r="228" spans="9:9" x14ac:dyDescent="0.3">
      <c r="I228" s="948"/>
    </row>
    <row r="229" spans="9:9" x14ac:dyDescent="0.3">
      <c r="I229" s="948"/>
    </row>
    <row r="230" spans="9:9" x14ac:dyDescent="0.3">
      <c r="I230" s="948"/>
    </row>
    <row r="231" spans="9:9" x14ac:dyDescent="0.3">
      <c r="I231" s="948"/>
    </row>
    <row r="232" spans="9:9" x14ac:dyDescent="0.3">
      <c r="I232" s="948"/>
    </row>
    <row r="233" spans="9:9" x14ac:dyDescent="0.3">
      <c r="I233" s="948"/>
    </row>
    <row r="234" spans="9:9" x14ac:dyDescent="0.3">
      <c r="I234" s="948"/>
    </row>
    <row r="235" spans="9:9" x14ac:dyDescent="0.3">
      <c r="I235" s="948"/>
    </row>
    <row r="236" spans="9:9" x14ac:dyDescent="0.3">
      <c r="I236" s="948"/>
    </row>
    <row r="237" spans="9:9" x14ac:dyDescent="0.3">
      <c r="I237" s="948"/>
    </row>
    <row r="238" spans="9:9" x14ac:dyDescent="0.3">
      <c r="I238" s="948"/>
    </row>
    <row r="239" spans="9:9" x14ac:dyDescent="0.3">
      <c r="I239" s="948"/>
    </row>
    <row r="240" spans="9:9" x14ac:dyDescent="0.3">
      <c r="I240" s="948"/>
    </row>
    <row r="241" spans="9:9" x14ac:dyDescent="0.3">
      <c r="I241" s="948"/>
    </row>
    <row r="242" spans="9:9" x14ac:dyDescent="0.3">
      <c r="I242" s="948"/>
    </row>
    <row r="243" spans="9:9" x14ac:dyDescent="0.3">
      <c r="I243" s="948"/>
    </row>
    <row r="244" spans="9:9" x14ac:dyDescent="0.3">
      <c r="I244" s="948"/>
    </row>
    <row r="245" spans="9:9" x14ac:dyDescent="0.3">
      <c r="I245" s="948"/>
    </row>
    <row r="246" spans="9:9" x14ac:dyDescent="0.3">
      <c r="I246" s="948"/>
    </row>
    <row r="247" spans="9:9" x14ac:dyDescent="0.3">
      <c r="I247" s="948"/>
    </row>
    <row r="248" spans="9:9" x14ac:dyDescent="0.3">
      <c r="I248" s="948"/>
    </row>
    <row r="249" spans="9:9" x14ac:dyDescent="0.3">
      <c r="I249" s="948"/>
    </row>
    <row r="250" spans="9:9" x14ac:dyDescent="0.3">
      <c r="I250" s="948"/>
    </row>
    <row r="251" spans="9:9" x14ac:dyDescent="0.3">
      <c r="I251" s="948"/>
    </row>
    <row r="252" spans="9:9" x14ac:dyDescent="0.3">
      <c r="I252" s="948"/>
    </row>
    <row r="253" spans="9:9" x14ac:dyDescent="0.3">
      <c r="I253" s="948"/>
    </row>
    <row r="254" spans="9:9" x14ac:dyDescent="0.3">
      <c r="I254" s="948"/>
    </row>
    <row r="255" spans="9:9" x14ac:dyDescent="0.3">
      <c r="I255" s="948"/>
    </row>
    <row r="256" spans="9:9" x14ac:dyDescent="0.3">
      <c r="I256" s="948"/>
    </row>
    <row r="257" spans="9:9" x14ac:dyDescent="0.3">
      <c r="I257" s="948"/>
    </row>
    <row r="258" spans="9:9" x14ac:dyDescent="0.3">
      <c r="I258" s="948"/>
    </row>
    <row r="259" spans="9:9" x14ac:dyDescent="0.3">
      <c r="I259" s="948"/>
    </row>
    <row r="260" spans="9:9" x14ac:dyDescent="0.3">
      <c r="I260" s="948"/>
    </row>
    <row r="261" spans="9:9" x14ac:dyDescent="0.3">
      <c r="I261" s="948"/>
    </row>
    <row r="262" spans="9:9" x14ac:dyDescent="0.3">
      <c r="I262" s="948"/>
    </row>
    <row r="263" spans="9:9" x14ac:dyDescent="0.3">
      <c r="I263" s="948"/>
    </row>
    <row r="264" spans="9:9" x14ac:dyDescent="0.3">
      <c r="I264" s="948"/>
    </row>
    <row r="265" spans="9:9" x14ac:dyDescent="0.3">
      <c r="I265" s="948"/>
    </row>
    <row r="266" spans="9:9" x14ac:dyDescent="0.3">
      <c r="I266" s="948"/>
    </row>
    <row r="267" spans="9:9" x14ac:dyDescent="0.3">
      <c r="I267" s="948"/>
    </row>
    <row r="268" spans="9:9" x14ac:dyDescent="0.3">
      <c r="I268" s="948"/>
    </row>
    <row r="269" spans="9:9" x14ac:dyDescent="0.3">
      <c r="I269" s="948"/>
    </row>
    <row r="270" spans="9:9" x14ac:dyDescent="0.3">
      <c r="I270" s="948"/>
    </row>
    <row r="271" spans="9:9" x14ac:dyDescent="0.3">
      <c r="I271" s="948"/>
    </row>
    <row r="272" spans="9:9" x14ac:dyDescent="0.3">
      <c r="I272" s="948"/>
    </row>
    <row r="273" spans="9:9" x14ac:dyDescent="0.3">
      <c r="I273" s="948"/>
    </row>
    <row r="274" spans="9:9" x14ac:dyDescent="0.3">
      <c r="I274" s="948"/>
    </row>
    <row r="275" spans="9:9" x14ac:dyDescent="0.3">
      <c r="I275" s="948"/>
    </row>
    <row r="276" spans="9:9" x14ac:dyDescent="0.3">
      <c r="I276" s="948"/>
    </row>
    <row r="277" spans="9:9" x14ac:dyDescent="0.3">
      <c r="I277" s="948"/>
    </row>
    <row r="278" spans="9:9" x14ac:dyDescent="0.3">
      <c r="I278" s="948"/>
    </row>
    <row r="279" spans="9:9" x14ac:dyDescent="0.3">
      <c r="I279" s="948"/>
    </row>
    <row r="280" spans="9:9" x14ac:dyDescent="0.3">
      <c r="I280" s="948"/>
    </row>
    <row r="281" spans="9:9" x14ac:dyDescent="0.3">
      <c r="I281" s="948"/>
    </row>
    <row r="282" spans="9:9" x14ac:dyDescent="0.3">
      <c r="I282" s="948"/>
    </row>
    <row r="283" spans="9:9" x14ac:dyDescent="0.3">
      <c r="I283" s="948"/>
    </row>
    <row r="284" spans="9:9" x14ac:dyDescent="0.3">
      <c r="I284" s="948"/>
    </row>
    <row r="285" spans="9:9" x14ac:dyDescent="0.3">
      <c r="I285" s="948"/>
    </row>
    <row r="286" spans="9:9" x14ac:dyDescent="0.3">
      <c r="I286" s="948"/>
    </row>
    <row r="287" spans="9:9" x14ac:dyDescent="0.3">
      <c r="I287" s="948"/>
    </row>
    <row r="288" spans="9:9" x14ac:dyDescent="0.3">
      <c r="I288" s="948"/>
    </row>
    <row r="289" spans="9:9" x14ac:dyDescent="0.3">
      <c r="I289" s="948"/>
    </row>
    <row r="290" spans="9:9" x14ac:dyDescent="0.3">
      <c r="I290" s="948"/>
    </row>
    <row r="291" spans="9:9" x14ac:dyDescent="0.3">
      <c r="I291" s="948"/>
    </row>
    <row r="292" spans="9:9" x14ac:dyDescent="0.3">
      <c r="I292" s="948"/>
    </row>
    <row r="293" spans="9:9" x14ac:dyDescent="0.3">
      <c r="I293" s="948"/>
    </row>
    <row r="294" spans="9:9" x14ac:dyDescent="0.3">
      <c r="I294" s="948"/>
    </row>
    <row r="295" spans="9:9" x14ac:dyDescent="0.3">
      <c r="I295" s="948"/>
    </row>
    <row r="296" spans="9:9" x14ac:dyDescent="0.3">
      <c r="I296" s="948"/>
    </row>
    <row r="297" spans="9:9" x14ac:dyDescent="0.3">
      <c r="I297" s="948"/>
    </row>
    <row r="298" spans="9:9" x14ac:dyDescent="0.3">
      <c r="I298" s="948"/>
    </row>
    <row r="299" spans="9:9" x14ac:dyDescent="0.3">
      <c r="I299" s="948"/>
    </row>
    <row r="300" spans="9:9" x14ac:dyDescent="0.3">
      <c r="I300" s="948"/>
    </row>
    <row r="301" spans="9:9" x14ac:dyDescent="0.3">
      <c r="I301" s="948"/>
    </row>
    <row r="302" spans="9:9" x14ac:dyDescent="0.3">
      <c r="I302" s="948"/>
    </row>
    <row r="303" spans="9:9" x14ac:dyDescent="0.3">
      <c r="I303" s="948"/>
    </row>
    <row r="304" spans="9:9" x14ac:dyDescent="0.3">
      <c r="I304" s="948"/>
    </row>
    <row r="305" spans="9:9" x14ac:dyDescent="0.3">
      <c r="I305" s="948"/>
    </row>
    <row r="306" spans="9:9" x14ac:dyDescent="0.3">
      <c r="I306" s="948"/>
    </row>
    <row r="307" spans="9:9" x14ac:dyDescent="0.3">
      <c r="I307" s="948"/>
    </row>
    <row r="308" spans="9:9" x14ac:dyDescent="0.3">
      <c r="I308" s="948"/>
    </row>
    <row r="309" spans="9:9" x14ac:dyDescent="0.3">
      <c r="I309" s="948"/>
    </row>
    <row r="310" spans="9:9" x14ac:dyDescent="0.3">
      <c r="I310" s="948"/>
    </row>
    <row r="311" spans="9:9" x14ac:dyDescent="0.3">
      <c r="I311" s="948"/>
    </row>
    <row r="312" spans="9:9" x14ac:dyDescent="0.3">
      <c r="I312" s="948"/>
    </row>
    <row r="313" spans="9:9" x14ac:dyDescent="0.3">
      <c r="I313" s="948"/>
    </row>
    <row r="314" spans="9:9" x14ac:dyDescent="0.3">
      <c r="I314" s="948"/>
    </row>
    <row r="315" spans="9:9" x14ac:dyDescent="0.3">
      <c r="I315" s="948"/>
    </row>
    <row r="316" spans="9:9" x14ac:dyDescent="0.3">
      <c r="I316" s="948"/>
    </row>
    <row r="317" spans="9:9" x14ac:dyDescent="0.3">
      <c r="I317" s="948"/>
    </row>
    <row r="318" spans="9:9" x14ac:dyDescent="0.3">
      <c r="I318" s="948"/>
    </row>
    <row r="319" spans="9:9" x14ac:dyDescent="0.3">
      <c r="I319" s="948"/>
    </row>
    <row r="320" spans="9:9" x14ac:dyDescent="0.3">
      <c r="I320" s="948"/>
    </row>
    <row r="321" spans="9:9" x14ac:dyDescent="0.3">
      <c r="I321" s="948"/>
    </row>
    <row r="322" spans="9:9" x14ac:dyDescent="0.3">
      <c r="I322" s="948"/>
    </row>
    <row r="323" spans="9:9" x14ac:dyDescent="0.3">
      <c r="I323" s="948"/>
    </row>
    <row r="324" spans="9:9" x14ac:dyDescent="0.3">
      <c r="I324" s="948"/>
    </row>
    <row r="325" spans="9:9" x14ac:dyDescent="0.3">
      <c r="I325" s="948"/>
    </row>
    <row r="326" spans="9:9" x14ac:dyDescent="0.3">
      <c r="I326" s="948"/>
    </row>
    <row r="327" spans="9:9" x14ac:dyDescent="0.3">
      <c r="I327" s="948"/>
    </row>
    <row r="328" spans="9:9" x14ac:dyDescent="0.3">
      <c r="I328" s="948"/>
    </row>
    <row r="329" spans="9:9" x14ac:dyDescent="0.3">
      <c r="I329" s="948"/>
    </row>
    <row r="330" spans="9:9" x14ac:dyDescent="0.3">
      <c r="I330" s="948"/>
    </row>
    <row r="331" spans="9:9" x14ac:dyDescent="0.3">
      <c r="I331" s="948"/>
    </row>
    <row r="332" spans="9:9" x14ac:dyDescent="0.3">
      <c r="I332" s="948"/>
    </row>
    <row r="333" spans="9:9" x14ac:dyDescent="0.3">
      <c r="I333" s="948"/>
    </row>
    <row r="334" spans="9:9" x14ac:dyDescent="0.3">
      <c r="I334" s="948"/>
    </row>
    <row r="335" spans="9:9" x14ac:dyDescent="0.3">
      <c r="I335" s="948"/>
    </row>
    <row r="336" spans="9:9" x14ac:dyDescent="0.3">
      <c r="I336" s="948"/>
    </row>
    <row r="337" spans="9:9" x14ac:dyDescent="0.3">
      <c r="I337" s="948"/>
    </row>
    <row r="338" spans="9:9" x14ac:dyDescent="0.3">
      <c r="I338" s="948"/>
    </row>
    <row r="339" spans="9:9" x14ac:dyDescent="0.3">
      <c r="I339" s="948"/>
    </row>
    <row r="340" spans="9:9" x14ac:dyDescent="0.3">
      <c r="I340" s="948"/>
    </row>
    <row r="341" spans="9:9" x14ac:dyDescent="0.3">
      <c r="I341" s="948"/>
    </row>
    <row r="342" spans="9:9" x14ac:dyDescent="0.3">
      <c r="I342" s="948"/>
    </row>
    <row r="343" spans="9:9" x14ac:dyDescent="0.3">
      <c r="I343" s="948"/>
    </row>
    <row r="344" spans="9:9" x14ac:dyDescent="0.3">
      <c r="I344" s="948"/>
    </row>
    <row r="345" spans="9:9" x14ac:dyDescent="0.3">
      <c r="I345" s="948"/>
    </row>
    <row r="346" spans="9:9" x14ac:dyDescent="0.3">
      <c r="I346" s="948"/>
    </row>
    <row r="347" spans="9:9" x14ac:dyDescent="0.3">
      <c r="I347" s="948"/>
    </row>
    <row r="348" spans="9:9" x14ac:dyDescent="0.3">
      <c r="I348" s="948"/>
    </row>
    <row r="349" spans="9:9" x14ac:dyDescent="0.3">
      <c r="I349" s="948"/>
    </row>
    <row r="350" spans="9:9" x14ac:dyDescent="0.3">
      <c r="I350" s="948"/>
    </row>
    <row r="351" spans="9:9" x14ac:dyDescent="0.3">
      <c r="I351" s="948"/>
    </row>
    <row r="352" spans="9:9" x14ac:dyDescent="0.3">
      <c r="I352" s="948"/>
    </row>
    <row r="353" spans="9:9" x14ac:dyDescent="0.3">
      <c r="I353" s="948"/>
    </row>
    <row r="354" spans="9:9" x14ac:dyDescent="0.3">
      <c r="I354" s="948"/>
    </row>
    <row r="355" spans="9:9" x14ac:dyDescent="0.3">
      <c r="I355" s="948"/>
    </row>
    <row r="356" spans="9:9" x14ac:dyDescent="0.3">
      <c r="I356" s="948"/>
    </row>
    <row r="357" spans="9:9" x14ac:dyDescent="0.3">
      <c r="I357" s="948"/>
    </row>
    <row r="358" spans="9:9" x14ac:dyDescent="0.3">
      <c r="I358" s="948"/>
    </row>
    <row r="359" spans="9:9" x14ac:dyDescent="0.3">
      <c r="I359" s="948"/>
    </row>
    <row r="360" spans="9:9" x14ac:dyDescent="0.3">
      <c r="I360" s="948"/>
    </row>
    <row r="361" spans="9:9" x14ac:dyDescent="0.3">
      <c r="I361" s="948"/>
    </row>
    <row r="362" spans="9:9" x14ac:dyDescent="0.3">
      <c r="I362" s="948"/>
    </row>
    <row r="363" spans="9:9" x14ac:dyDescent="0.3">
      <c r="I363" s="948"/>
    </row>
    <row r="364" spans="9:9" x14ac:dyDescent="0.3">
      <c r="I364" s="948"/>
    </row>
    <row r="365" spans="9:9" x14ac:dyDescent="0.3">
      <c r="I365" s="948"/>
    </row>
    <row r="366" spans="9:9" x14ac:dyDescent="0.3">
      <c r="I366" s="948"/>
    </row>
    <row r="367" spans="9:9" x14ac:dyDescent="0.3">
      <c r="I367" s="948"/>
    </row>
    <row r="368" spans="9:9" x14ac:dyDescent="0.3">
      <c r="I368" s="948"/>
    </row>
    <row r="369" spans="9:9" x14ac:dyDescent="0.3">
      <c r="I369" s="948"/>
    </row>
    <row r="370" spans="9:9" x14ac:dyDescent="0.3">
      <c r="I370" s="948"/>
    </row>
    <row r="371" spans="9:9" x14ac:dyDescent="0.3">
      <c r="I371" s="948"/>
    </row>
    <row r="372" spans="9:9" x14ac:dyDescent="0.3">
      <c r="I372" s="948"/>
    </row>
    <row r="373" spans="9:9" x14ac:dyDescent="0.3">
      <c r="I373" s="948"/>
    </row>
    <row r="374" spans="9:9" x14ac:dyDescent="0.3">
      <c r="I374" s="948"/>
    </row>
    <row r="375" spans="9:9" x14ac:dyDescent="0.3">
      <c r="I375" s="948"/>
    </row>
    <row r="376" spans="9:9" x14ac:dyDescent="0.3">
      <c r="I376" s="948"/>
    </row>
    <row r="377" spans="9:9" x14ac:dyDescent="0.3">
      <c r="I377" s="948"/>
    </row>
    <row r="378" spans="9:9" x14ac:dyDescent="0.3">
      <c r="I378" s="948"/>
    </row>
    <row r="379" spans="9:9" x14ac:dyDescent="0.3">
      <c r="I379" s="948"/>
    </row>
    <row r="380" spans="9:9" x14ac:dyDescent="0.3">
      <c r="I380" s="948"/>
    </row>
    <row r="381" spans="9:9" x14ac:dyDescent="0.3">
      <c r="I381" s="948"/>
    </row>
    <row r="382" spans="9:9" x14ac:dyDescent="0.3">
      <c r="I382" s="948"/>
    </row>
    <row r="383" spans="9:9" x14ac:dyDescent="0.3">
      <c r="I383" s="948"/>
    </row>
    <row r="384" spans="9:9" x14ac:dyDescent="0.3">
      <c r="I384" s="948"/>
    </row>
    <row r="385" spans="9:9" x14ac:dyDescent="0.3">
      <c r="I385" s="948"/>
    </row>
    <row r="386" spans="9:9" x14ac:dyDescent="0.3">
      <c r="I386" s="948"/>
    </row>
    <row r="387" spans="9:9" x14ac:dyDescent="0.3">
      <c r="I387" s="948"/>
    </row>
    <row r="388" spans="9:9" x14ac:dyDescent="0.3">
      <c r="I388" s="948"/>
    </row>
    <row r="389" spans="9:9" x14ac:dyDescent="0.3">
      <c r="I389" s="948"/>
    </row>
    <row r="390" spans="9:9" x14ac:dyDescent="0.3">
      <c r="I390" s="948"/>
    </row>
    <row r="391" spans="9:9" x14ac:dyDescent="0.3">
      <c r="I391" s="948"/>
    </row>
    <row r="392" spans="9:9" x14ac:dyDescent="0.3">
      <c r="I392" s="948"/>
    </row>
    <row r="393" spans="9:9" x14ac:dyDescent="0.3">
      <c r="I393" s="948"/>
    </row>
    <row r="394" spans="9:9" x14ac:dyDescent="0.3">
      <c r="I394" s="948"/>
    </row>
    <row r="395" spans="9:9" x14ac:dyDescent="0.3">
      <c r="I395" s="948"/>
    </row>
    <row r="396" spans="9:9" x14ac:dyDescent="0.3">
      <c r="I396" s="948"/>
    </row>
    <row r="397" spans="9:9" x14ac:dyDescent="0.3">
      <c r="I397" s="948"/>
    </row>
    <row r="398" spans="9:9" x14ac:dyDescent="0.3">
      <c r="I398" s="948"/>
    </row>
    <row r="399" spans="9:9" x14ac:dyDescent="0.3">
      <c r="I399" s="948"/>
    </row>
    <row r="400" spans="9:9" x14ac:dyDescent="0.3">
      <c r="I400" s="948"/>
    </row>
    <row r="401" spans="9:9" x14ac:dyDescent="0.3">
      <c r="I401" s="948"/>
    </row>
    <row r="402" spans="9:9" x14ac:dyDescent="0.3">
      <c r="I402" s="948"/>
    </row>
    <row r="403" spans="9:9" x14ac:dyDescent="0.3">
      <c r="I403" s="948"/>
    </row>
    <row r="404" spans="9:9" x14ac:dyDescent="0.3">
      <c r="I404" s="948"/>
    </row>
    <row r="405" spans="9:9" x14ac:dyDescent="0.3">
      <c r="I405" s="948"/>
    </row>
    <row r="406" spans="9:9" x14ac:dyDescent="0.3">
      <c r="I406" s="948"/>
    </row>
    <row r="407" spans="9:9" x14ac:dyDescent="0.3">
      <c r="I407" s="948"/>
    </row>
    <row r="408" spans="9:9" x14ac:dyDescent="0.3">
      <c r="I408" s="948"/>
    </row>
    <row r="409" spans="9:9" x14ac:dyDescent="0.3">
      <c r="I409" s="948"/>
    </row>
    <row r="410" spans="9:9" x14ac:dyDescent="0.3">
      <c r="I410" s="948"/>
    </row>
    <row r="411" spans="9:9" x14ac:dyDescent="0.3">
      <c r="I411" s="948"/>
    </row>
    <row r="412" spans="9:9" x14ac:dyDescent="0.3">
      <c r="I412" s="948"/>
    </row>
    <row r="413" spans="9:9" x14ac:dyDescent="0.3">
      <c r="I413" s="948"/>
    </row>
    <row r="414" spans="9:9" x14ac:dyDescent="0.3">
      <c r="I414" s="948"/>
    </row>
    <row r="415" spans="9:9" x14ac:dyDescent="0.3">
      <c r="I415" s="948"/>
    </row>
    <row r="416" spans="9:9" x14ac:dyDescent="0.3">
      <c r="I416" s="948"/>
    </row>
    <row r="417" spans="9:9" x14ac:dyDescent="0.3">
      <c r="I417" s="948"/>
    </row>
    <row r="418" spans="9:9" x14ac:dyDescent="0.3">
      <c r="I418" s="948"/>
    </row>
    <row r="419" spans="9:9" x14ac:dyDescent="0.3">
      <c r="I419" s="948"/>
    </row>
    <row r="420" spans="9:9" x14ac:dyDescent="0.3">
      <c r="I420" s="948"/>
    </row>
    <row r="421" spans="9:9" x14ac:dyDescent="0.3">
      <c r="I421" s="948"/>
    </row>
    <row r="422" spans="9:9" x14ac:dyDescent="0.3">
      <c r="I422" s="948"/>
    </row>
    <row r="423" spans="9:9" x14ac:dyDescent="0.3">
      <c r="I423" s="948"/>
    </row>
    <row r="424" spans="9:9" x14ac:dyDescent="0.3">
      <c r="I424" s="948"/>
    </row>
    <row r="425" spans="9:9" x14ac:dyDescent="0.3">
      <c r="I425" s="948"/>
    </row>
    <row r="426" spans="9:9" x14ac:dyDescent="0.3">
      <c r="I426" s="948"/>
    </row>
    <row r="427" spans="9:9" x14ac:dyDescent="0.3">
      <c r="I427" s="948"/>
    </row>
    <row r="428" spans="9:9" x14ac:dyDescent="0.3">
      <c r="I428" s="948"/>
    </row>
    <row r="429" spans="9:9" x14ac:dyDescent="0.3">
      <c r="I429" s="948"/>
    </row>
    <row r="430" spans="9:9" x14ac:dyDescent="0.3">
      <c r="I430" s="948"/>
    </row>
    <row r="431" spans="9:9" x14ac:dyDescent="0.3">
      <c r="I431" s="948"/>
    </row>
    <row r="432" spans="9:9" x14ac:dyDescent="0.3">
      <c r="I432" s="948"/>
    </row>
    <row r="433" spans="9:9" x14ac:dyDescent="0.3">
      <c r="I433" s="948"/>
    </row>
    <row r="434" spans="9:9" x14ac:dyDescent="0.3">
      <c r="I434" s="948"/>
    </row>
    <row r="435" spans="9:9" x14ac:dyDescent="0.3">
      <c r="I435" s="948"/>
    </row>
    <row r="436" spans="9:9" x14ac:dyDescent="0.3">
      <c r="I436" s="948"/>
    </row>
    <row r="437" spans="9:9" x14ac:dyDescent="0.3">
      <c r="I437" s="948"/>
    </row>
    <row r="438" spans="9:9" x14ac:dyDescent="0.3">
      <c r="I438" s="948"/>
    </row>
    <row r="439" spans="9:9" x14ac:dyDescent="0.3">
      <c r="I439" s="948"/>
    </row>
    <row r="440" spans="9:9" x14ac:dyDescent="0.3">
      <c r="I440" s="948"/>
    </row>
    <row r="441" spans="9:9" x14ac:dyDescent="0.3">
      <c r="I441" s="948"/>
    </row>
    <row r="442" spans="9:9" x14ac:dyDescent="0.3">
      <c r="I442" s="948"/>
    </row>
    <row r="443" spans="9:9" x14ac:dyDescent="0.3">
      <c r="I443" s="948"/>
    </row>
    <row r="444" spans="9:9" x14ac:dyDescent="0.3">
      <c r="I444" s="948"/>
    </row>
    <row r="445" spans="9:9" x14ac:dyDescent="0.3">
      <c r="I445" s="948"/>
    </row>
    <row r="446" spans="9:9" x14ac:dyDescent="0.3">
      <c r="I446" s="948"/>
    </row>
    <row r="447" spans="9:9" x14ac:dyDescent="0.3">
      <c r="I447" s="948"/>
    </row>
    <row r="448" spans="9:9" x14ac:dyDescent="0.3">
      <c r="I448" s="948"/>
    </row>
    <row r="449" spans="9:9" x14ac:dyDescent="0.3">
      <c r="I449" s="948"/>
    </row>
    <row r="450" spans="9:9" x14ac:dyDescent="0.3">
      <c r="I450" s="948"/>
    </row>
    <row r="451" spans="9:9" x14ac:dyDescent="0.3">
      <c r="I451" s="948"/>
    </row>
    <row r="452" spans="9:9" x14ac:dyDescent="0.3">
      <c r="I452" s="948"/>
    </row>
    <row r="453" spans="9:9" x14ac:dyDescent="0.3">
      <c r="I453" s="948"/>
    </row>
    <row r="454" spans="9:9" x14ac:dyDescent="0.3">
      <c r="I454" s="948"/>
    </row>
    <row r="455" spans="9:9" x14ac:dyDescent="0.3">
      <c r="I455" s="948"/>
    </row>
    <row r="456" spans="9:9" x14ac:dyDescent="0.3">
      <c r="I456" s="948"/>
    </row>
    <row r="457" spans="9:9" x14ac:dyDescent="0.3">
      <c r="I457" s="948"/>
    </row>
    <row r="458" spans="9:9" x14ac:dyDescent="0.3">
      <c r="I458" s="948"/>
    </row>
    <row r="459" spans="9:9" x14ac:dyDescent="0.3">
      <c r="I459" s="948"/>
    </row>
    <row r="460" spans="9:9" x14ac:dyDescent="0.3">
      <c r="I460" s="948"/>
    </row>
    <row r="461" spans="9:9" x14ac:dyDescent="0.3">
      <c r="I461" s="948"/>
    </row>
    <row r="462" spans="9:9" x14ac:dyDescent="0.3">
      <c r="I462" s="948"/>
    </row>
    <row r="463" spans="9:9" x14ac:dyDescent="0.3">
      <c r="I463" s="948"/>
    </row>
    <row r="464" spans="9:9" x14ac:dyDescent="0.3">
      <c r="I464" s="948"/>
    </row>
    <row r="465" spans="9:9" x14ac:dyDescent="0.3">
      <c r="I465" s="948"/>
    </row>
    <row r="466" spans="9:9" x14ac:dyDescent="0.3">
      <c r="I466" s="948"/>
    </row>
    <row r="467" spans="9:9" x14ac:dyDescent="0.3">
      <c r="I467" s="948"/>
    </row>
    <row r="468" spans="9:9" x14ac:dyDescent="0.3">
      <c r="I468" s="948"/>
    </row>
    <row r="469" spans="9:9" x14ac:dyDescent="0.3">
      <c r="I469" s="948"/>
    </row>
    <row r="470" spans="9:9" x14ac:dyDescent="0.3">
      <c r="I470" s="948"/>
    </row>
    <row r="471" spans="9:9" x14ac:dyDescent="0.3">
      <c r="I471" s="948"/>
    </row>
    <row r="472" spans="9:9" x14ac:dyDescent="0.3">
      <c r="I472" s="948"/>
    </row>
    <row r="473" spans="9:9" x14ac:dyDescent="0.3">
      <c r="I473" s="948"/>
    </row>
    <row r="474" spans="9:9" x14ac:dyDescent="0.3">
      <c r="I474" s="948"/>
    </row>
    <row r="475" spans="9:9" x14ac:dyDescent="0.3">
      <c r="I475" s="948"/>
    </row>
    <row r="476" spans="9:9" x14ac:dyDescent="0.3">
      <c r="I476" s="948"/>
    </row>
    <row r="477" spans="9:9" x14ac:dyDescent="0.3">
      <c r="I477" s="948"/>
    </row>
    <row r="478" spans="9:9" x14ac:dyDescent="0.3">
      <c r="I478" s="948"/>
    </row>
    <row r="479" spans="9:9" x14ac:dyDescent="0.3">
      <c r="I479" s="948"/>
    </row>
    <row r="480" spans="9:9" x14ac:dyDescent="0.3">
      <c r="I480" s="948"/>
    </row>
    <row r="481" spans="9:9" x14ac:dyDescent="0.3">
      <c r="I481" s="948"/>
    </row>
    <row r="482" spans="9:9" x14ac:dyDescent="0.3">
      <c r="I482" s="948"/>
    </row>
    <row r="483" spans="9:9" x14ac:dyDescent="0.3">
      <c r="I483" s="948"/>
    </row>
    <row r="484" spans="9:9" x14ac:dyDescent="0.3">
      <c r="I484" s="948"/>
    </row>
    <row r="485" spans="9:9" x14ac:dyDescent="0.3">
      <c r="I485" s="948"/>
    </row>
    <row r="486" spans="9:9" x14ac:dyDescent="0.3">
      <c r="I486" s="948"/>
    </row>
    <row r="487" spans="9:9" x14ac:dyDescent="0.3">
      <c r="I487" s="948"/>
    </row>
    <row r="488" spans="9:9" x14ac:dyDescent="0.3">
      <c r="I488" s="948"/>
    </row>
    <row r="489" spans="9:9" x14ac:dyDescent="0.3">
      <c r="I489" s="948"/>
    </row>
    <row r="490" spans="9:9" x14ac:dyDescent="0.3">
      <c r="I490" s="948"/>
    </row>
    <row r="491" spans="9:9" x14ac:dyDescent="0.3">
      <c r="I491" s="948"/>
    </row>
    <row r="492" spans="9:9" x14ac:dyDescent="0.3">
      <c r="I492" s="948"/>
    </row>
    <row r="493" spans="9:9" x14ac:dyDescent="0.3">
      <c r="I493" s="948"/>
    </row>
    <row r="494" spans="9:9" x14ac:dyDescent="0.3">
      <c r="I494" s="948"/>
    </row>
    <row r="495" spans="9:9" x14ac:dyDescent="0.3">
      <c r="I495" s="948"/>
    </row>
    <row r="496" spans="9:9" x14ac:dyDescent="0.3">
      <c r="I496" s="948"/>
    </row>
    <row r="497" spans="9:9" x14ac:dyDescent="0.3">
      <c r="I497" s="948"/>
    </row>
    <row r="498" spans="9:9" x14ac:dyDescent="0.3">
      <c r="I498" s="948"/>
    </row>
    <row r="499" spans="9:9" x14ac:dyDescent="0.3">
      <c r="I499" s="948"/>
    </row>
    <row r="500" spans="9:9" x14ac:dyDescent="0.3">
      <c r="I500" s="948"/>
    </row>
    <row r="501" spans="9:9" x14ac:dyDescent="0.3">
      <c r="I501" s="948"/>
    </row>
    <row r="502" spans="9:9" x14ac:dyDescent="0.3">
      <c r="I502" s="948"/>
    </row>
    <row r="503" spans="9:9" x14ac:dyDescent="0.3">
      <c r="I503" s="948"/>
    </row>
    <row r="504" spans="9:9" x14ac:dyDescent="0.3">
      <c r="I504" s="948"/>
    </row>
    <row r="505" spans="9:9" x14ac:dyDescent="0.3">
      <c r="I505" s="948"/>
    </row>
    <row r="506" spans="9:9" x14ac:dyDescent="0.3">
      <c r="I506" s="948"/>
    </row>
    <row r="507" spans="9:9" x14ac:dyDescent="0.3">
      <c r="I507" s="948"/>
    </row>
    <row r="508" spans="9:9" x14ac:dyDescent="0.3">
      <c r="I508" s="948"/>
    </row>
    <row r="509" spans="9:9" x14ac:dyDescent="0.3">
      <c r="I509" s="948"/>
    </row>
    <row r="510" spans="9:9" x14ac:dyDescent="0.3">
      <c r="I510" s="948"/>
    </row>
    <row r="511" spans="9:9" x14ac:dyDescent="0.3">
      <c r="I511" s="948"/>
    </row>
    <row r="512" spans="9:9" x14ac:dyDescent="0.3">
      <c r="I512" s="948"/>
    </row>
    <row r="513" spans="9:9" x14ac:dyDescent="0.3">
      <c r="I513" s="948"/>
    </row>
    <row r="514" spans="9:9" x14ac:dyDescent="0.3">
      <c r="I514" s="948"/>
    </row>
    <row r="515" spans="9:9" x14ac:dyDescent="0.3">
      <c r="I515" s="948"/>
    </row>
    <row r="516" spans="9:9" x14ac:dyDescent="0.3">
      <c r="I516" s="948"/>
    </row>
    <row r="517" spans="9:9" x14ac:dyDescent="0.3">
      <c r="I517" s="948"/>
    </row>
    <row r="518" spans="9:9" x14ac:dyDescent="0.3">
      <c r="I518" s="948"/>
    </row>
    <row r="519" spans="9:9" x14ac:dyDescent="0.3">
      <c r="I519" s="948"/>
    </row>
    <row r="520" spans="9:9" x14ac:dyDescent="0.3">
      <c r="I520" s="948"/>
    </row>
    <row r="521" spans="9:9" x14ac:dyDescent="0.3">
      <c r="I521" s="948"/>
    </row>
    <row r="522" spans="9:9" x14ac:dyDescent="0.3">
      <c r="I522" s="948"/>
    </row>
    <row r="523" spans="9:9" x14ac:dyDescent="0.3">
      <c r="I523" s="948"/>
    </row>
    <row r="524" spans="9:9" x14ac:dyDescent="0.3">
      <c r="I524" s="948"/>
    </row>
    <row r="525" spans="9:9" x14ac:dyDescent="0.3">
      <c r="I525" s="948"/>
    </row>
    <row r="526" spans="9:9" x14ac:dyDescent="0.3">
      <c r="I526" s="948"/>
    </row>
    <row r="527" spans="9:9" x14ac:dyDescent="0.3">
      <c r="I527" s="948"/>
    </row>
    <row r="528" spans="9:9" x14ac:dyDescent="0.3">
      <c r="I528" s="948"/>
    </row>
    <row r="529" spans="9:9" x14ac:dyDescent="0.3">
      <c r="I529" s="948"/>
    </row>
    <row r="530" spans="9:9" x14ac:dyDescent="0.3">
      <c r="I530" s="948"/>
    </row>
    <row r="531" spans="9:9" x14ac:dyDescent="0.3">
      <c r="I531" s="948"/>
    </row>
    <row r="532" spans="9:9" x14ac:dyDescent="0.3">
      <c r="I532" s="948"/>
    </row>
    <row r="533" spans="9:9" x14ac:dyDescent="0.3">
      <c r="I533" s="948"/>
    </row>
    <row r="534" spans="9:9" x14ac:dyDescent="0.3">
      <c r="I534" s="948"/>
    </row>
    <row r="535" spans="9:9" x14ac:dyDescent="0.3">
      <c r="I535" s="948"/>
    </row>
    <row r="536" spans="9:9" x14ac:dyDescent="0.3">
      <c r="I536" s="948"/>
    </row>
    <row r="537" spans="9:9" x14ac:dyDescent="0.3">
      <c r="I537" s="948"/>
    </row>
    <row r="538" spans="9:9" x14ac:dyDescent="0.3">
      <c r="I538" s="948"/>
    </row>
    <row r="539" spans="9:9" x14ac:dyDescent="0.3">
      <c r="I539" s="948"/>
    </row>
    <row r="540" spans="9:9" x14ac:dyDescent="0.3">
      <c r="I540" s="948"/>
    </row>
    <row r="541" spans="9:9" x14ac:dyDescent="0.3">
      <c r="I541" s="948"/>
    </row>
    <row r="542" spans="9:9" x14ac:dyDescent="0.3">
      <c r="I542" s="948"/>
    </row>
    <row r="543" spans="9:9" x14ac:dyDescent="0.3">
      <c r="I543" s="948"/>
    </row>
    <row r="544" spans="9:9" x14ac:dyDescent="0.3">
      <c r="I544" s="948"/>
    </row>
    <row r="545" spans="9:9" x14ac:dyDescent="0.3">
      <c r="I545" s="948"/>
    </row>
    <row r="546" spans="9:9" x14ac:dyDescent="0.3">
      <c r="I546" s="948"/>
    </row>
    <row r="547" spans="9:9" x14ac:dyDescent="0.3">
      <c r="I547" s="948"/>
    </row>
    <row r="548" spans="9:9" x14ac:dyDescent="0.3">
      <c r="I548" s="948"/>
    </row>
    <row r="549" spans="9:9" x14ac:dyDescent="0.3">
      <c r="I549" s="948"/>
    </row>
    <row r="550" spans="9:9" x14ac:dyDescent="0.3">
      <c r="I550" s="948"/>
    </row>
    <row r="551" spans="9:9" x14ac:dyDescent="0.3">
      <c r="I551" s="948"/>
    </row>
    <row r="552" spans="9:9" x14ac:dyDescent="0.3">
      <c r="I552" s="948"/>
    </row>
    <row r="553" spans="9:9" x14ac:dyDescent="0.3">
      <c r="I553" s="948"/>
    </row>
    <row r="554" spans="9:9" x14ac:dyDescent="0.3">
      <c r="I554" s="948"/>
    </row>
    <row r="555" spans="9:9" x14ac:dyDescent="0.3">
      <c r="I555" s="948"/>
    </row>
    <row r="556" spans="9:9" x14ac:dyDescent="0.3">
      <c r="I556" s="948"/>
    </row>
    <row r="557" spans="9:9" x14ac:dyDescent="0.3">
      <c r="I557" s="948"/>
    </row>
    <row r="558" spans="9:9" x14ac:dyDescent="0.3">
      <c r="I558" s="948"/>
    </row>
    <row r="559" spans="9:9" x14ac:dyDescent="0.3">
      <c r="I559" s="948"/>
    </row>
    <row r="560" spans="9:9" x14ac:dyDescent="0.3">
      <c r="I560" s="948"/>
    </row>
    <row r="561" spans="9:9" x14ac:dyDescent="0.3">
      <c r="I561" s="948"/>
    </row>
    <row r="562" spans="9:9" x14ac:dyDescent="0.3">
      <c r="I562" s="948"/>
    </row>
    <row r="563" spans="9:9" x14ac:dyDescent="0.3">
      <c r="I563" s="948"/>
    </row>
    <row r="564" spans="9:9" x14ac:dyDescent="0.3">
      <c r="I564" s="948"/>
    </row>
    <row r="565" spans="9:9" x14ac:dyDescent="0.3">
      <c r="I565" s="948"/>
    </row>
    <row r="566" spans="9:9" x14ac:dyDescent="0.3">
      <c r="I566" s="948"/>
    </row>
    <row r="567" spans="9:9" x14ac:dyDescent="0.3">
      <c r="I567" s="948"/>
    </row>
    <row r="568" spans="9:9" x14ac:dyDescent="0.3">
      <c r="I568" s="948"/>
    </row>
    <row r="569" spans="9:9" x14ac:dyDescent="0.3">
      <c r="I569" s="948"/>
    </row>
    <row r="570" spans="9:9" x14ac:dyDescent="0.3">
      <c r="I570" s="948"/>
    </row>
    <row r="571" spans="9:9" x14ac:dyDescent="0.3">
      <c r="I571" s="948"/>
    </row>
    <row r="572" spans="9:9" x14ac:dyDescent="0.3">
      <c r="I572" s="948"/>
    </row>
    <row r="573" spans="9:9" x14ac:dyDescent="0.3">
      <c r="I573" s="948"/>
    </row>
    <row r="574" spans="9:9" x14ac:dyDescent="0.3">
      <c r="I574" s="948"/>
    </row>
    <row r="575" spans="9:9" x14ac:dyDescent="0.3">
      <c r="I575" s="948"/>
    </row>
    <row r="576" spans="9:9" x14ac:dyDescent="0.3">
      <c r="I576" s="948"/>
    </row>
    <row r="577" spans="9:9" x14ac:dyDescent="0.3">
      <c r="I577" s="948"/>
    </row>
    <row r="578" spans="9:9" x14ac:dyDescent="0.3">
      <c r="I578" s="948"/>
    </row>
    <row r="579" spans="9:9" x14ac:dyDescent="0.3">
      <c r="I579" s="948"/>
    </row>
    <row r="580" spans="9:9" x14ac:dyDescent="0.3">
      <c r="I580" s="948"/>
    </row>
    <row r="581" spans="9:9" x14ac:dyDescent="0.3">
      <c r="I581" s="948"/>
    </row>
    <row r="582" spans="9:9" x14ac:dyDescent="0.3">
      <c r="I582" s="948"/>
    </row>
    <row r="583" spans="9:9" x14ac:dyDescent="0.3">
      <c r="I583" s="948"/>
    </row>
    <row r="584" spans="9:9" x14ac:dyDescent="0.3">
      <c r="I584" s="948"/>
    </row>
    <row r="585" spans="9:9" x14ac:dyDescent="0.3">
      <c r="I585" s="948"/>
    </row>
    <row r="586" spans="9:9" x14ac:dyDescent="0.3">
      <c r="I586" s="948"/>
    </row>
    <row r="587" spans="9:9" x14ac:dyDescent="0.3">
      <c r="I587" s="948"/>
    </row>
    <row r="588" spans="9:9" x14ac:dyDescent="0.3">
      <c r="I588" s="948"/>
    </row>
    <row r="589" spans="9:9" x14ac:dyDescent="0.3">
      <c r="I589" s="948"/>
    </row>
    <row r="590" spans="9:9" x14ac:dyDescent="0.3">
      <c r="I590" s="948"/>
    </row>
    <row r="591" spans="9:9" x14ac:dyDescent="0.3">
      <c r="I591" s="948"/>
    </row>
    <row r="592" spans="9:9" x14ac:dyDescent="0.3">
      <c r="I592" s="948"/>
    </row>
    <row r="593" spans="9:9" x14ac:dyDescent="0.3">
      <c r="I593" s="948"/>
    </row>
    <row r="594" spans="9:9" x14ac:dyDescent="0.3">
      <c r="I594" s="948"/>
    </row>
    <row r="595" spans="9:9" x14ac:dyDescent="0.3">
      <c r="I595" s="948"/>
    </row>
    <row r="596" spans="9:9" x14ac:dyDescent="0.3">
      <c r="I596" s="948"/>
    </row>
    <row r="597" spans="9:9" x14ac:dyDescent="0.3">
      <c r="I597" s="948"/>
    </row>
    <row r="598" spans="9:9" x14ac:dyDescent="0.3">
      <c r="I598" s="948"/>
    </row>
    <row r="599" spans="9:9" x14ac:dyDescent="0.3">
      <c r="I599" s="948"/>
    </row>
    <row r="600" spans="9:9" x14ac:dyDescent="0.3">
      <c r="I600" s="948"/>
    </row>
    <row r="601" spans="9:9" x14ac:dyDescent="0.3">
      <c r="I601" s="948"/>
    </row>
    <row r="602" spans="9:9" x14ac:dyDescent="0.3">
      <c r="I602" s="948"/>
    </row>
    <row r="603" spans="9:9" x14ac:dyDescent="0.3">
      <c r="I603" s="948"/>
    </row>
    <row r="604" spans="9:9" x14ac:dyDescent="0.3">
      <c r="I604" s="948"/>
    </row>
    <row r="605" spans="9:9" x14ac:dyDescent="0.3">
      <c r="I605" s="948"/>
    </row>
    <row r="606" spans="9:9" x14ac:dyDescent="0.3">
      <c r="I606" s="948"/>
    </row>
    <row r="607" spans="9:9" x14ac:dyDescent="0.3">
      <c r="I607" s="948"/>
    </row>
    <row r="608" spans="9:9" x14ac:dyDescent="0.3">
      <c r="I608" s="948"/>
    </row>
    <row r="609" spans="9:9" x14ac:dyDescent="0.3">
      <c r="I609" s="948"/>
    </row>
    <row r="610" spans="9:9" x14ac:dyDescent="0.3">
      <c r="I610" s="948"/>
    </row>
    <row r="611" spans="9:9" x14ac:dyDescent="0.3">
      <c r="I611" s="948"/>
    </row>
    <row r="612" spans="9:9" x14ac:dyDescent="0.3">
      <c r="I612" s="948"/>
    </row>
    <row r="613" spans="9:9" x14ac:dyDescent="0.3">
      <c r="I613" s="948"/>
    </row>
    <row r="614" spans="9:9" x14ac:dyDescent="0.3">
      <c r="I614" s="948"/>
    </row>
    <row r="615" spans="9:9" x14ac:dyDescent="0.3">
      <c r="I615" s="948"/>
    </row>
    <row r="616" spans="9:9" x14ac:dyDescent="0.3">
      <c r="I616" s="948"/>
    </row>
    <row r="617" spans="9:9" x14ac:dyDescent="0.3">
      <c r="I617" s="948"/>
    </row>
    <row r="618" spans="9:9" x14ac:dyDescent="0.3">
      <c r="I618" s="948"/>
    </row>
    <row r="619" spans="9:9" x14ac:dyDescent="0.3">
      <c r="I619" s="948"/>
    </row>
    <row r="620" spans="9:9" x14ac:dyDescent="0.3">
      <c r="I620" s="948"/>
    </row>
    <row r="621" spans="9:9" x14ac:dyDescent="0.3">
      <c r="I621" s="948"/>
    </row>
    <row r="622" spans="9:9" x14ac:dyDescent="0.3">
      <c r="I622" s="948"/>
    </row>
    <row r="623" spans="9:9" x14ac:dyDescent="0.3">
      <c r="I623" s="948"/>
    </row>
    <row r="624" spans="9:9" x14ac:dyDescent="0.3">
      <c r="I624" s="948"/>
    </row>
    <row r="625" spans="9:9" x14ac:dyDescent="0.3">
      <c r="I625" s="948"/>
    </row>
    <row r="626" spans="9:9" x14ac:dyDescent="0.3">
      <c r="I626" s="948"/>
    </row>
    <row r="627" spans="9:9" x14ac:dyDescent="0.3">
      <c r="I627" s="948"/>
    </row>
    <row r="628" spans="9:9" x14ac:dyDescent="0.3">
      <c r="I628" s="948"/>
    </row>
    <row r="629" spans="9:9" x14ac:dyDescent="0.3">
      <c r="I629" s="948"/>
    </row>
    <row r="630" spans="9:9" x14ac:dyDescent="0.3">
      <c r="I630" s="948"/>
    </row>
    <row r="631" spans="9:9" x14ac:dyDescent="0.3">
      <c r="I631" s="948"/>
    </row>
    <row r="632" spans="9:9" x14ac:dyDescent="0.3">
      <c r="I632" s="948"/>
    </row>
    <row r="633" spans="9:9" x14ac:dyDescent="0.3">
      <c r="I633" s="948"/>
    </row>
    <row r="634" spans="9:9" x14ac:dyDescent="0.3">
      <c r="I634" s="948"/>
    </row>
    <row r="635" spans="9:9" x14ac:dyDescent="0.3">
      <c r="I635" s="948"/>
    </row>
    <row r="636" spans="9:9" x14ac:dyDescent="0.3">
      <c r="I636" s="948"/>
    </row>
    <row r="637" spans="9:9" x14ac:dyDescent="0.3">
      <c r="I637" s="948"/>
    </row>
    <row r="638" spans="9:9" x14ac:dyDescent="0.3">
      <c r="I638" s="948"/>
    </row>
    <row r="639" spans="9:9" x14ac:dyDescent="0.3">
      <c r="I639" s="948"/>
    </row>
    <row r="640" spans="9:9" x14ac:dyDescent="0.3">
      <c r="I640" s="948"/>
    </row>
    <row r="641" spans="9:9" x14ac:dyDescent="0.3">
      <c r="I641" s="948"/>
    </row>
    <row r="642" spans="9:9" x14ac:dyDescent="0.3">
      <c r="I642" s="948"/>
    </row>
    <row r="643" spans="9:9" x14ac:dyDescent="0.3">
      <c r="I643" s="948"/>
    </row>
    <row r="644" spans="9:9" x14ac:dyDescent="0.3">
      <c r="I644" s="948"/>
    </row>
    <row r="645" spans="9:9" x14ac:dyDescent="0.3">
      <c r="I645" s="948"/>
    </row>
    <row r="646" spans="9:9" x14ac:dyDescent="0.3">
      <c r="I646" s="948"/>
    </row>
    <row r="647" spans="9:9" x14ac:dyDescent="0.3">
      <c r="I647" s="948"/>
    </row>
    <row r="648" spans="9:9" x14ac:dyDescent="0.3">
      <c r="I648" s="948"/>
    </row>
    <row r="649" spans="9:9" x14ac:dyDescent="0.3">
      <c r="I649" s="948"/>
    </row>
    <row r="650" spans="9:9" x14ac:dyDescent="0.3">
      <c r="I650" s="948"/>
    </row>
    <row r="651" spans="9:9" x14ac:dyDescent="0.3">
      <c r="I651" s="948"/>
    </row>
    <row r="652" spans="9:9" x14ac:dyDescent="0.3">
      <c r="I652" s="948"/>
    </row>
    <row r="653" spans="9:9" x14ac:dyDescent="0.3">
      <c r="I653" s="948"/>
    </row>
    <row r="654" spans="9:9" x14ac:dyDescent="0.3">
      <c r="I654" s="948"/>
    </row>
    <row r="655" spans="9:9" x14ac:dyDescent="0.3">
      <c r="I655" s="948"/>
    </row>
    <row r="656" spans="9:9" x14ac:dyDescent="0.3">
      <c r="I656" s="948"/>
    </row>
    <row r="657" spans="9:9" x14ac:dyDescent="0.3">
      <c r="I657" s="948"/>
    </row>
    <row r="658" spans="9:9" x14ac:dyDescent="0.3">
      <c r="I658" s="948"/>
    </row>
    <row r="659" spans="9:9" x14ac:dyDescent="0.3">
      <c r="I659" s="948"/>
    </row>
    <row r="660" spans="9:9" x14ac:dyDescent="0.3">
      <c r="I660" s="948"/>
    </row>
    <row r="661" spans="9:9" x14ac:dyDescent="0.3">
      <c r="I661" s="948"/>
    </row>
    <row r="662" spans="9:9" x14ac:dyDescent="0.3">
      <c r="I662" s="948"/>
    </row>
    <row r="663" spans="9:9" x14ac:dyDescent="0.3">
      <c r="I663" s="948"/>
    </row>
    <row r="664" spans="9:9" x14ac:dyDescent="0.3">
      <c r="I664" s="948"/>
    </row>
    <row r="665" spans="9:9" x14ac:dyDescent="0.3">
      <c r="I665" s="948"/>
    </row>
    <row r="666" spans="9:9" x14ac:dyDescent="0.3">
      <c r="I666" s="948"/>
    </row>
    <row r="667" spans="9:9" x14ac:dyDescent="0.3">
      <c r="I667" s="948"/>
    </row>
    <row r="668" spans="9:9" x14ac:dyDescent="0.3">
      <c r="I668" s="948"/>
    </row>
    <row r="669" spans="9:9" x14ac:dyDescent="0.3">
      <c r="I669" s="948"/>
    </row>
    <row r="670" spans="9:9" x14ac:dyDescent="0.3">
      <c r="I670" s="948"/>
    </row>
    <row r="671" spans="9:9" x14ac:dyDescent="0.3">
      <c r="I671" s="948"/>
    </row>
    <row r="672" spans="9:9" x14ac:dyDescent="0.3">
      <c r="I672" s="948"/>
    </row>
    <row r="673" spans="9:9" x14ac:dyDescent="0.3">
      <c r="I673" s="948"/>
    </row>
    <row r="674" spans="9:9" x14ac:dyDescent="0.3">
      <c r="I674" s="948"/>
    </row>
    <row r="675" spans="9:9" x14ac:dyDescent="0.3">
      <c r="I675" s="948"/>
    </row>
    <row r="676" spans="9:9" x14ac:dyDescent="0.3">
      <c r="I676" s="948"/>
    </row>
    <row r="677" spans="9:9" x14ac:dyDescent="0.3">
      <c r="I677" s="948"/>
    </row>
    <row r="678" spans="9:9" x14ac:dyDescent="0.3">
      <c r="I678" s="948"/>
    </row>
    <row r="679" spans="9:9" x14ac:dyDescent="0.3">
      <c r="I679" s="948"/>
    </row>
    <row r="680" spans="9:9" x14ac:dyDescent="0.3">
      <c r="I680" s="948"/>
    </row>
    <row r="681" spans="9:9" x14ac:dyDescent="0.3">
      <c r="I681" s="948"/>
    </row>
    <row r="682" spans="9:9" x14ac:dyDescent="0.3">
      <c r="I682" s="948"/>
    </row>
    <row r="683" spans="9:9" x14ac:dyDescent="0.3">
      <c r="I683" s="948"/>
    </row>
    <row r="684" spans="9:9" x14ac:dyDescent="0.3">
      <c r="I684" s="948"/>
    </row>
    <row r="685" spans="9:9" x14ac:dyDescent="0.3">
      <c r="I685" s="948"/>
    </row>
    <row r="686" spans="9:9" x14ac:dyDescent="0.3">
      <c r="I686" s="948"/>
    </row>
    <row r="687" spans="9:9" x14ac:dyDescent="0.3">
      <c r="I687" s="948"/>
    </row>
    <row r="688" spans="9:9" x14ac:dyDescent="0.3">
      <c r="I688" s="948"/>
    </row>
    <row r="689" spans="9:9" x14ac:dyDescent="0.3">
      <c r="I689" s="948"/>
    </row>
    <row r="690" spans="9:9" x14ac:dyDescent="0.3">
      <c r="I690" s="948"/>
    </row>
    <row r="691" spans="9:9" x14ac:dyDescent="0.3">
      <c r="I691" s="948"/>
    </row>
    <row r="692" spans="9:9" x14ac:dyDescent="0.3">
      <c r="I692" s="948"/>
    </row>
    <row r="693" spans="9:9" x14ac:dyDescent="0.3">
      <c r="I693" s="948"/>
    </row>
    <row r="694" spans="9:9" x14ac:dyDescent="0.3">
      <c r="I694" s="948"/>
    </row>
    <row r="695" spans="9:9" x14ac:dyDescent="0.3">
      <c r="I695" s="948"/>
    </row>
    <row r="696" spans="9:9" x14ac:dyDescent="0.3">
      <c r="I696" s="948"/>
    </row>
    <row r="697" spans="9:9" x14ac:dyDescent="0.3">
      <c r="I697" s="948"/>
    </row>
    <row r="698" spans="9:9" x14ac:dyDescent="0.3">
      <c r="I698" s="948"/>
    </row>
    <row r="699" spans="9:9" x14ac:dyDescent="0.3">
      <c r="I699" s="948"/>
    </row>
    <row r="700" spans="9:9" x14ac:dyDescent="0.3">
      <c r="I700" s="948"/>
    </row>
    <row r="701" spans="9:9" x14ac:dyDescent="0.3">
      <c r="I701" s="948"/>
    </row>
    <row r="702" spans="9:9" x14ac:dyDescent="0.3">
      <c r="I702" s="948"/>
    </row>
    <row r="703" spans="9:9" x14ac:dyDescent="0.3">
      <c r="I703" s="948"/>
    </row>
    <row r="704" spans="9:9" x14ac:dyDescent="0.3">
      <c r="I704" s="948"/>
    </row>
    <row r="705" spans="9:9" x14ac:dyDescent="0.3">
      <c r="I705" s="948"/>
    </row>
    <row r="706" spans="9:9" x14ac:dyDescent="0.3">
      <c r="I706" s="948"/>
    </row>
    <row r="707" spans="9:9" x14ac:dyDescent="0.3">
      <c r="I707" s="948"/>
    </row>
    <row r="708" spans="9:9" x14ac:dyDescent="0.3">
      <c r="I708" s="948"/>
    </row>
    <row r="709" spans="9:9" x14ac:dyDescent="0.3">
      <c r="I709" s="948"/>
    </row>
    <row r="710" spans="9:9" x14ac:dyDescent="0.3">
      <c r="I710" s="948"/>
    </row>
    <row r="711" spans="9:9" x14ac:dyDescent="0.3">
      <c r="I711" s="948"/>
    </row>
    <row r="712" spans="9:9" x14ac:dyDescent="0.3">
      <c r="I712" s="948"/>
    </row>
    <row r="713" spans="9:9" x14ac:dyDescent="0.3">
      <c r="I713" s="948"/>
    </row>
    <row r="714" spans="9:9" x14ac:dyDescent="0.3">
      <c r="I714" s="948"/>
    </row>
    <row r="715" spans="9:9" x14ac:dyDescent="0.3">
      <c r="I715" s="948"/>
    </row>
    <row r="716" spans="9:9" x14ac:dyDescent="0.3">
      <c r="I716" s="948"/>
    </row>
    <row r="717" spans="9:9" x14ac:dyDescent="0.3">
      <c r="I717" s="948"/>
    </row>
    <row r="718" spans="9:9" x14ac:dyDescent="0.3">
      <c r="I718" s="948"/>
    </row>
    <row r="719" spans="9:9" x14ac:dyDescent="0.3">
      <c r="I719" s="948"/>
    </row>
    <row r="720" spans="9:9" x14ac:dyDescent="0.3">
      <c r="I720" s="948"/>
    </row>
    <row r="721" spans="9:9" x14ac:dyDescent="0.3">
      <c r="I721" s="948"/>
    </row>
    <row r="722" spans="9:9" x14ac:dyDescent="0.3">
      <c r="I722" s="948"/>
    </row>
    <row r="723" spans="9:9" x14ac:dyDescent="0.3">
      <c r="I723" s="948"/>
    </row>
    <row r="724" spans="9:9" x14ac:dyDescent="0.3">
      <c r="I724" s="948"/>
    </row>
    <row r="725" spans="9:9" x14ac:dyDescent="0.3">
      <c r="I725" s="948"/>
    </row>
    <row r="726" spans="9:9" x14ac:dyDescent="0.3">
      <c r="I726" s="948"/>
    </row>
    <row r="727" spans="9:9" x14ac:dyDescent="0.3">
      <c r="I727" s="948"/>
    </row>
    <row r="728" spans="9:9" x14ac:dyDescent="0.3">
      <c r="I728" s="948"/>
    </row>
    <row r="729" spans="9:9" x14ac:dyDescent="0.3">
      <c r="I729" s="948"/>
    </row>
    <row r="730" spans="9:9" x14ac:dyDescent="0.3">
      <c r="I730" s="948"/>
    </row>
    <row r="731" spans="9:9" x14ac:dyDescent="0.3">
      <c r="I731" s="948"/>
    </row>
    <row r="732" spans="9:9" x14ac:dyDescent="0.3">
      <c r="I732" s="948"/>
    </row>
    <row r="733" spans="9:9" x14ac:dyDescent="0.3">
      <c r="I733" s="948"/>
    </row>
    <row r="734" spans="9:9" x14ac:dyDescent="0.3">
      <c r="I734" s="948"/>
    </row>
    <row r="735" spans="9:9" x14ac:dyDescent="0.3">
      <c r="I735" s="948"/>
    </row>
    <row r="736" spans="9:9" x14ac:dyDescent="0.3">
      <c r="I736" s="948"/>
    </row>
    <row r="737" spans="9:9" x14ac:dyDescent="0.3">
      <c r="I737" s="948"/>
    </row>
    <row r="738" spans="9:9" x14ac:dyDescent="0.3">
      <c r="I738" s="948"/>
    </row>
    <row r="739" spans="9:9" x14ac:dyDescent="0.3">
      <c r="I739" s="948"/>
    </row>
    <row r="740" spans="9:9" x14ac:dyDescent="0.3">
      <c r="I740" s="948"/>
    </row>
    <row r="741" spans="9:9" x14ac:dyDescent="0.3">
      <c r="I741" s="948"/>
    </row>
    <row r="742" spans="9:9" x14ac:dyDescent="0.3">
      <c r="I742" s="948"/>
    </row>
    <row r="743" spans="9:9" x14ac:dyDescent="0.3">
      <c r="I743" s="948"/>
    </row>
    <row r="744" spans="9:9" x14ac:dyDescent="0.3">
      <c r="I744" s="948"/>
    </row>
    <row r="745" spans="9:9" x14ac:dyDescent="0.3">
      <c r="I745" s="948"/>
    </row>
    <row r="746" spans="9:9" x14ac:dyDescent="0.3">
      <c r="I746" s="948"/>
    </row>
    <row r="747" spans="9:9" x14ac:dyDescent="0.3">
      <c r="I747" s="948"/>
    </row>
    <row r="748" spans="9:9" x14ac:dyDescent="0.3">
      <c r="I748" s="948"/>
    </row>
    <row r="749" spans="9:9" x14ac:dyDescent="0.3">
      <c r="I749" s="948"/>
    </row>
    <row r="750" spans="9:9" x14ac:dyDescent="0.3">
      <c r="I750" s="948"/>
    </row>
    <row r="751" spans="9:9" x14ac:dyDescent="0.3">
      <c r="I751" s="948"/>
    </row>
    <row r="752" spans="9:9" x14ac:dyDescent="0.3">
      <c r="I752" s="948"/>
    </row>
    <row r="753" spans="9:9" x14ac:dyDescent="0.3">
      <c r="I753" s="948"/>
    </row>
    <row r="754" spans="9:9" x14ac:dyDescent="0.3">
      <c r="I754" s="948"/>
    </row>
    <row r="755" spans="9:9" x14ac:dyDescent="0.3">
      <c r="I755" s="948"/>
    </row>
    <row r="756" spans="9:9" x14ac:dyDescent="0.3">
      <c r="I756" s="948"/>
    </row>
    <row r="757" spans="9:9" x14ac:dyDescent="0.3">
      <c r="I757" s="948"/>
    </row>
    <row r="758" spans="9:9" x14ac:dyDescent="0.3">
      <c r="I758" s="948"/>
    </row>
    <row r="759" spans="9:9" x14ac:dyDescent="0.3">
      <c r="I759" s="948"/>
    </row>
    <row r="760" spans="9:9" x14ac:dyDescent="0.3">
      <c r="I760" s="948"/>
    </row>
    <row r="761" spans="9:9" x14ac:dyDescent="0.3">
      <c r="I761" s="948"/>
    </row>
    <row r="762" spans="9:9" x14ac:dyDescent="0.3">
      <c r="I762" s="948"/>
    </row>
    <row r="763" spans="9:9" x14ac:dyDescent="0.3">
      <c r="I763" s="948"/>
    </row>
    <row r="764" spans="9:9" x14ac:dyDescent="0.3">
      <c r="I764" s="948"/>
    </row>
    <row r="765" spans="9:9" x14ac:dyDescent="0.3">
      <c r="I765" s="948"/>
    </row>
    <row r="766" spans="9:9" x14ac:dyDescent="0.3">
      <c r="I766" s="948"/>
    </row>
    <row r="767" spans="9:9" x14ac:dyDescent="0.3">
      <c r="I767" s="948"/>
    </row>
    <row r="768" spans="9:9" x14ac:dyDescent="0.3">
      <c r="I768" s="948"/>
    </row>
    <row r="769" spans="9:9" x14ac:dyDescent="0.3">
      <c r="I769" s="948"/>
    </row>
    <row r="770" spans="9:9" x14ac:dyDescent="0.3">
      <c r="I770" s="948"/>
    </row>
    <row r="771" spans="9:9" x14ac:dyDescent="0.3">
      <c r="I771" s="948"/>
    </row>
    <row r="772" spans="9:9" x14ac:dyDescent="0.3">
      <c r="I772" s="948"/>
    </row>
    <row r="773" spans="9:9" x14ac:dyDescent="0.3">
      <c r="I773" s="948"/>
    </row>
    <row r="774" spans="9:9" x14ac:dyDescent="0.3">
      <c r="I774" s="948"/>
    </row>
    <row r="775" spans="9:9" x14ac:dyDescent="0.3">
      <c r="I775" s="948"/>
    </row>
    <row r="776" spans="9:9" x14ac:dyDescent="0.3">
      <c r="I776" s="948"/>
    </row>
    <row r="777" spans="9:9" x14ac:dyDescent="0.3">
      <c r="I777" s="948"/>
    </row>
    <row r="778" spans="9:9" x14ac:dyDescent="0.3">
      <c r="I778" s="948"/>
    </row>
    <row r="779" spans="9:9" x14ac:dyDescent="0.3">
      <c r="I779" s="948"/>
    </row>
    <row r="780" spans="9:9" x14ac:dyDescent="0.3">
      <c r="I780" s="948"/>
    </row>
    <row r="781" spans="9:9" x14ac:dyDescent="0.3">
      <c r="I781" s="948"/>
    </row>
    <row r="782" spans="9:9" x14ac:dyDescent="0.3">
      <c r="I782" s="948"/>
    </row>
    <row r="783" spans="9:9" x14ac:dyDescent="0.3">
      <c r="I783" s="948"/>
    </row>
    <row r="784" spans="9:9" x14ac:dyDescent="0.3">
      <c r="I784" s="948"/>
    </row>
    <row r="785" spans="9:9" x14ac:dyDescent="0.3">
      <c r="I785" s="948"/>
    </row>
    <row r="786" spans="9:9" x14ac:dyDescent="0.3">
      <c r="I786" s="948"/>
    </row>
    <row r="787" spans="9:9" x14ac:dyDescent="0.3">
      <c r="I787" s="948"/>
    </row>
    <row r="788" spans="9:9" x14ac:dyDescent="0.3">
      <c r="I788" s="948"/>
    </row>
    <row r="789" spans="9:9" x14ac:dyDescent="0.3">
      <c r="I789" s="948"/>
    </row>
    <row r="790" spans="9:9" x14ac:dyDescent="0.3">
      <c r="I790" s="948"/>
    </row>
    <row r="791" spans="9:9" x14ac:dyDescent="0.3">
      <c r="I791" s="948"/>
    </row>
    <row r="792" spans="9:9" x14ac:dyDescent="0.3">
      <c r="I792" s="948"/>
    </row>
    <row r="793" spans="9:9" x14ac:dyDescent="0.3">
      <c r="I793" s="948"/>
    </row>
    <row r="794" spans="9:9" x14ac:dyDescent="0.3">
      <c r="I794" s="948"/>
    </row>
    <row r="795" spans="9:9" x14ac:dyDescent="0.3">
      <c r="I795" s="948"/>
    </row>
    <row r="796" spans="9:9" x14ac:dyDescent="0.3">
      <c r="I796" s="948"/>
    </row>
    <row r="797" spans="9:9" x14ac:dyDescent="0.3">
      <c r="I797" s="948"/>
    </row>
    <row r="798" spans="9:9" x14ac:dyDescent="0.3">
      <c r="I798" s="948"/>
    </row>
    <row r="799" spans="9:9" x14ac:dyDescent="0.3">
      <c r="I799" s="948"/>
    </row>
    <row r="800" spans="9:9" x14ac:dyDescent="0.3">
      <c r="I800" s="948"/>
    </row>
    <row r="801" spans="9:9" x14ac:dyDescent="0.3">
      <c r="I801" s="948"/>
    </row>
    <row r="802" spans="9:9" x14ac:dyDescent="0.3">
      <c r="I802" s="948"/>
    </row>
    <row r="803" spans="9:9" x14ac:dyDescent="0.3">
      <c r="I803" s="948"/>
    </row>
    <row r="804" spans="9:9" x14ac:dyDescent="0.3">
      <c r="I804" s="948"/>
    </row>
    <row r="805" spans="9:9" x14ac:dyDescent="0.3">
      <c r="I805" s="948"/>
    </row>
    <row r="806" spans="9:9" x14ac:dyDescent="0.3">
      <c r="I806" s="948"/>
    </row>
    <row r="807" spans="9:9" x14ac:dyDescent="0.3">
      <c r="I807" s="948"/>
    </row>
    <row r="808" spans="9:9" x14ac:dyDescent="0.3">
      <c r="I808" s="948"/>
    </row>
    <row r="809" spans="9:9" x14ac:dyDescent="0.3">
      <c r="I809" s="948"/>
    </row>
    <row r="810" spans="9:9" x14ac:dyDescent="0.3">
      <c r="I810" s="948"/>
    </row>
    <row r="811" spans="9:9" x14ac:dyDescent="0.3">
      <c r="I811" s="948"/>
    </row>
    <row r="812" spans="9:9" x14ac:dyDescent="0.3">
      <c r="I812" s="948"/>
    </row>
    <row r="813" spans="9:9" x14ac:dyDescent="0.3">
      <c r="I813" s="948"/>
    </row>
    <row r="814" spans="9:9" x14ac:dyDescent="0.3">
      <c r="I814" s="948"/>
    </row>
    <row r="815" spans="9:9" x14ac:dyDescent="0.3">
      <c r="I815" s="948"/>
    </row>
    <row r="816" spans="9:9" x14ac:dyDescent="0.3">
      <c r="I816" s="948"/>
    </row>
    <row r="817" spans="9:9" x14ac:dyDescent="0.3">
      <c r="I817" s="948"/>
    </row>
    <row r="818" spans="9:9" x14ac:dyDescent="0.3">
      <c r="I818" s="948"/>
    </row>
    <row r="819" spans="9:9" x14ac:dyDescent="0.3">
      <c r="I819" s="948"/>
    </row>
    <row r="820" spans="9:9" x14ac:dyDescent="0.3">
      <c r="I820" s="948"/>
    </row>
    <row r="821" spans="9:9" x14ac:dyDescent="0.3">
      <c r="I821" s="948"/>
    </row>
    <row r="822" spans="9:9" x14ac:dyDescent="0.3">
      <c r="I822" s="948"/>
    </row>
    <row r="823" spans="9:9" x14ac:dyDescent="0.3">
      <c r="I823" s="948"/>
    </row>
    <row r="824" spans="9:9" x14ac:dyDescent="0.3">
      <c r="I824" s="948"/>
    </row>
    <row r="825" spans="9:9" x14ac:dyDescent="0.3">
      <c r="I825" s="948"/>
    </row>
    <row r="826" spans="9:9" x14ac:dyDescent="0.3">
      <c r="I826" s="948"/>
    </row>
    <row r="827" spans="9:9" x14ac:dyDescent="0.3">
      <c r="I827" s="948"/>
    </row>
    <row r="828" spans="9:9" x14ac:dyDescent="0.3">
      <c r="I828" s="948"/>
    </row>
    <row r="829" spans="9:9" x14ac:dyDescent="0.3">
      <c r="I829" s="948"/>
    </row>
    <row r="830" spans="9:9" x14ac:dyDescent="0.3">
      <c r="I830" s="948"/>
    </row>
    <row r="831" spans="9:9" x14ac:dyDescent="0.3">
      <c r="I831" s="948"/>
    </row>
    <row r="832" spans="9:9" x14ac:dyDescent="0.3">
      <c r="I832" s="948"/>
    </row>
    <row r="833" spans="9:9" x14ac:dyDescent="0.3">
      <c r="I833" s="948"/>
    </row>
    <row r="834" spans="9:9" x14ac:dyDescent="0.3">
      <c r="I834" s="948"/>
    </row>
    <row r="835" spans="9:9" x14ac:dyDescent="0.3">
      <c r="I835" s="948"/>
    </row>
    <row r="836" spans="9:9" x14ac:dyDescent="0.3">
      <c r="I836" s="948"/>
    </row>
    <row r="837" spans="9:9" x14ac:dyDescent="0.3">
      <c r="I837" s="948"/>
    </row>
    <row r="838" spans="9:9" x14ac:dyDescent="0.3">
      <c r="I838" s="948"/>
    </row>
    <row r="839" spans="9:9" x14ac:dyDescent="0.3">
      <c r="I839" s="948"/>
    </row>
    <row r="840" spans="9:9" x14ac:dyDescent="0.3">
      <c r="I840" s="948"/>
    </row>
    <row r="841" spans="9:9" x14ac:dyDescent="0.3">
      <c r="I841" s="948"/>
    </row>
    <row r="842" spans="9:9" x14ac:dyDescent="0.3">
      <c r="I842" s="948"/>
    </row>
    <row r="843" spans="9:9" x14ac:dyDescent="0.3">
      <c r="I843" s="948"/>
    </row>
    <row r="844" spans="9:9" x14ac:dyDescent="0.3">
      <c r="I844" s="948"/>
    </row>
    <row r="845" spans="9:9" x14ac:dyDescent="0.3">
      <c r="I845" s="948"/>
    </row>
    <row r="846" spans="9:9" x14ac:dyDescent="0.3">
      <c r="I846" s="948"/>
    </row>
    <row r="847" spans="9:9" x14ac:dyDescent="0.3">
      <c r="I847" s="948"/>
    </row>
    <row r="848" spans="9:9" x14ac:dyDescent="0.3">
      <c r="I848" s="948"/>
    </row>
    <row r="849" spans="9:9" x14ac:dyDescent="0.3">
      <c r="I849" s="948"/>
    </row>
    <row r="850" spans="9:9" x14ac:dyDescent="0.3">
      <c r="I850" s="948"/>
    </row>
    <row r="851" spans="9:9" x14ac:dyDescent="0.3">
      <c r="I851" s="948"/>
    </row>
    <row r="852" spans="9:9" x14ac:dyDescent="0.3">
      <c r="I852" s="948"/>
    </row>
    <row r="853" spans="9:9" x14ac:dyDescent="0.3">
      <c r="I853" s="948"/>
    </row>
    <row r="854" spans="9:9" x14ac:dyDescent="0.3">
      <c r="I854" s="948"/>
    </row>
    <row r="855" spans="9:9" x14ac:dyDescent="0.3">
      <c r="I855" s="948"/>
    </row>
    <row r="856" spans="9:9" x14ac:dyDescent="0.3">
      <c r="I856" s="948"/>
    </row>
    <row r="857" spans="9:9" x14ac:dyDescent="0.3">
      <c r="I857" s="948"/>
    </row>
    <row r="858" spans="9:9" x14ac:dyDescent="0.3">
      <c r="I858" s="948"/>
    </row>
    <row r="859" spans="9:9" x14ac:dyDescent="0.3">
      <c r="I859" s="948"/>
    </row>
    <row r="860" spans="9:9" x14ac:dyDescent="0.3">
      <c r="I860" s="948"/>
    </row>
    <row r="861" spans="9:9" x14ac:dyDescent="0.3">
      <c r="I861" s="948"/>
    </row>
    <row r="862" spans="9:9" x14ac:dyDescent="0.3">
      <c r="I862" s="948"/>
    </row>
    <row r="863" spans="9:9" x14ac:dyDescent="0.3">
      <c r="I863" s="948"/>
    </row>
    <row r="864" spans="9:9" x14ac:dyDescent="0.3">
      <c r="I864" s="948"/>
    </row>
    <row r="865" spans="9:9" x14ac:dyDescent="0.3">
      <c r="I865" s="948"/>
    </row>
    <row r="866" spans="9:9" x14ac:dyDescent="0.3">
      <c r="I866" s="948"/>
    </row>
    <row r="867" spans="9:9" x14ac:dyDescent="0.3">
      <c r="I867" s="948"/>
    </row>
    <row r="868" spans="9:9" x14ac:dyDescent="0.3">
      <c r="I868" s="948"/>
    </row>
    <row r="869" spans="9:9" x14ac:dyDescent="0.3">
      <c r="I869" s="948"/>
    </row>
    <row r="870" spans="9:9" x14ac:dyDescent="0.3">
      <c r="I870" s="948"/>
    </row>
    <row r="871" spans="9:9" x14ac:dyDescent="0.3">
      <c r="I871" s="948"/>
    </row>
    <row r="872" spans="9:9" x14ac:dyDescent="0.3">
      <c r="I872" s="948"/>
    </row>
    <row r="873" spans="9:9" x14ac:dyDescent="0.3">
      <c r="I873" s="948"/>
    </row>
    <row r="874" spans="9:9" x14ac:dyDescent="0.3">
      <c r="I874" s="948"/>
    </row>
    <row r="875" spans="9:9" x14ac:dyDescent="0.3">
      <c r="I875" s="948"/>
    </row>
    <row r="876" spans="9:9" x14ac:dyDescent="0.3">
      <c r="I876" s="948"/>
    </row>
    <row r="877" spans="9:9" x14ac:dyDescent="0.3">
      <c r="I877" s="948"/>
    </row>
    <row r="878" spans="9:9" x14ac:dyDescent="0.3">
      <c r="I878" s="948"/>
    </row>
    <row r="879" spans="9:9" x14ac:dyDescent="0.3">
      <c r="I879" s="948"/>
    </row>
    <row r="880" spans="9:9" x14ac:dyDescent="0.3">
      <c r="I880" s="948"/>
    </row>
    <row r="881" spans="9:9" x14ac:dyDescent="0.3">
      <c r="I881" s="948"/>
    </row>
    <row r="882" spans="9:9" x14ac:dyDescent="0.3">
      <c r="I882" s="948"/>
    </row>
    <row r="883" spans="9:9" x14ac:dyDescent="0.3">
      <c r="I883" s="948"/>
    </row>
    <row r="884" spans="9:9" x14ac:dyDescent="0.3">
      <c r="I884" s="948"/>
    </row>
    <row r="885" spans="9:9" x14ac:dyDescent="0.3">
      <c r="I885" s="948"/>
    </row>
    <row r="886" spans="9:9" x14ac:dyDescent="0.3">
      <c r="I886" s="948"/>
    </row>
    <row r="887" spans="9:9" x14ac:dyDescent="0.3">
      <c r="I887" s="948"/>
    </row>
    <row r="888" spans="9:9" x14ac:dyDescent="0.3">
      <c r="I888" s="948"/>
    </row>
    <row r="889" spans="9:9" x14ac:dyDescent="0.3">
      <c r="I889" s="948"/>
    </row>
    <row r="890" spans="9:9" x14ac:dyDescent="0.3">
      <c r="I890" s="948"/>
    </row>
    <row r="891" spans="9:9" x14ac:dyDescent="0.3">
      <c r="I891" s="948"/>
    </row>
    <row r="892" spans="9:9" x14ac:dyDescent="0.3">
      <c r="I892" s="948"/>
    </row>
    <row r="893" spans="9:9" x14ac:dyDescent="0.3">
      <c r="I893" s="948"/>
    </row>
    <row r="894" spans="9:9" x14ac:dyDescent="0.3">
      <c r="I894" s="948"/>
    </row>
    <row r="895" spans="9:9" x14ac:dyDescent="0.3">
      <c r="I895" s="948"/>
    </row>
    <row r="896" spans="9:9" x14ac:dyDescent="0.3">
      <c r="I896" s="948"/>
    </row>
    <row r="897" spans="9:9" x14ac:dyDescent="0.3">
      <c r="I897" s="948"/>
    </row>
    <row r="898" spans="9:9" x14ac:dyDescent="0.3">
      <c r="I898" s="948"/>
    </row>
    <row r="899" spans="9:9" x14ac:dyDescent="0.3">
      <c r="I899" s="948"/>
    </row>
    <row r="900" spans="9:9" x14ac:dyDescent="0.3">
      <c r="I900" s="948"/>
    </row>
    <row r="901" spans="9:9" x14ac:dyDescent="0.3">
      <c r="I901" s="948"/>
    </row>
    <row r="902" spans="9:9" x14ac:dyDescent="0.3">
      <c r="I902" s="948"/>
    </row>
    <row r="903" spans="9:9" x14ac:dyDescent="0.3">
      <c r="I903" s="948"/>
    </row>
    <row r="904" spans="9:9" x14ac:dyDescent="0.3">
      <c r="I904" s="948"/>
    </row>
    <row r="905" spans="9:9" x14ac:dyDescent="0.3">
      <c r="I905" s="948"/>
    </row>
    <row r="906" spans="9:9" x14ac:dyDescent="0.3">
      <c r="I906" s="948"/>
    </row>
    <row r="907" spans="9:9" x14ac:dyDescent="0.3">
      <c r="I907" s="948"/>
    </row>
    <row r="908" spans="9:9" x14ac:dyDescent="0.3">
      <c r="I908" s="948"/>
    </row>
    <row r="909" spans="9:9" x14ac:dyDescent="0.3">
      <c r="I909" s="948"/>
    </row>
    <row r="910" spans="9:9" x14ac:dyDescent="0.3">
      <c r="I910" s="948"/>
    </row>
    <row r="911" spans="9:9" x14ac:dyDescent="0.3">
      <c r="I911" s="948"/>
    </row>
    <row r="912" spans="9:9" x14ac:dyDescent="0.3">
      <c r="I912" s="948"/>
    </row>
    <row r="913" spans="9:9" x14ac:dyDescent="0.3">
      <c r="I913" s="948"/>
    </row>
    <row r="914" spans="9:9" x14ac:dyDescent="0.3">
      <c r="I914" s="948"/>
    </row>
    <row r="915" spans="9:9" x14ac:dyDescent="0.3">
      <c r="I915" s="948"/>
    </row>
    <row r="916" spans="9:9" x14ac:dyDescent="0.3">
      <c r="I916" s="948"/>
    </row>
    <row r="917" spans="9:9" x14ac:dyDescent="0.3">
      <c r="I917" s="948"/>
    </row>
    <row r="918" spans="9:9" x14ac:dyDescent="0.3">
      <c r="I918" s="948"/>
    </row>
    <row r="919" spans="9:9" x14ac:dyDescent="0.3">
      <c r="I919" s="948"/>
    </row>
    <row r="920" spans="9:9" x14ac:dyDescent="0.3">
      <c r="I920" s="948"/>
    </row>
    <row r="921" spans="9:9" x14ac:dyDescent="0.3">
      <c r="I921" s="948"/>
    </row>
    <row r="922" spans="9:9" x14ac:dyDescent="0.3">
      <c r="I922" s="948"/>
    </row>
    <row r="923" spans="9:9" x14ac:dyDescent="0.3">
      <c r="I923" s="948"/>
    </row>
    <row r="924" spans="9:9" x14ac:dyDescent="0.3">
      <c r="I924" s="948"/>
    </row>
    <row r="925" spans="9:9" x14ac:dyDescent="0.3">
      <c r="I925" s="948"/>
    </row>
    <row r="926" spans="9:9" x14ac:dyDescent="0.3">
      <c r="I926" s="948"/>
    </row>
    <row r="927" spans="9:9" x14ac:dyDescent="0.3">
      <c r="I927" s="948"/>
    </row>
    <row r="928" spans="9:9" x14ac:dyDescent="0.3">
      <c r="I928" s="948"/>
    </row>
    <row r="929" spans="9:9" x14ac:dyDescent="0.3">
      <c r="I929" s="948"/>
    </row>
    <row r="930" spans="9:9" x14ac:dyDescent="0.3">
      <c r="I930" s="948"/>
    </row>
    <row r="931" spans="9:9" x14ac:dyDescent="0.3">
      <c r="I931" s="948"/>
    </row>
    <row r="932" spans="9:9" x14ac:dyDescent="0.3">
      <c r="I932" s="948"/>
    </row>
    <row r="933" spans="9:9" x14ac:dyDescent="0.3">
      <c r="I933" s="948"/>
    </row>
    <row r="934" spans="9:9" x14ac:dyDescent="0.3">
      <c r="I934" s="948"/>
    </row>
    <row r="935" spans="9:9" x14ac:dyDescent="0.3">
      <c r="I935" s="948"/>
    </row>
    <row r="936" spans="9:9" x14ac:dyDescent="0.3">
      <c r="I936" s="948"/>
    </row>
    <row r="937" spans="9:9" x14ac:dyDescent="0.3">
      <c r="I937" s="948"/>
    </row>
    <row r="938" spans="9:9" x14ac:dyDescent="0.3">
      <c r="I938" s="948"/>
    </row>
    <row r="939" spans="9:9" x14ac:dyDescent="0.3">
      <c r="I939" s="948"/>
    </row>
    <row r="940" spans="9:9" x14ac:dyDescent="0.3">
      <c r="I940" s="948"/>
    </row>
    <row r="941" spans="9:9" x14ac:dyDescent="0.3">
      <c r="I941" s="948"/>
    </row>
    <row r="942" spans="9:9" x14ac:dyDescent="0.3">
      <c r="I942" s="948"/>
    </row>
    <row r="943" spans="9:9" x14ac:dyDescent="0.3">
      <c r="I943" s="948"/>
    </row>
    <row r="944" spans="9:9" x14ac:dyDescent="0.3">
      <c r="I944" s="948"/>
    </row>
    <row r="945" spans="9:9" x14ac:dyDescent="0.3">
      <c r="I945" s="948"/>
    </row>
    <row r="946" spans="9:9" x14ac:dyDescent="0.3">
      <c r="I946" s="948"/>
    </row>
    <row r="947" spans="9:9" x14ac:dyDescent="0.3">
      <c r="I947" s="948"/>
    </row>
    <row r="948" spans="9:9" x14ac:dyDescent="0.3">
      <c r="I948" s="948"/>
    </row>
    <row r="949" spans="9:9" x14ac:dyDescent="0.3">
      <c r="I949" s="948"/>
    </row>
    <row r="950" spans="9:9" x14ac:dyDescent="0.3">
      <c r="I950" s="948"/>
    </row>
    <row r="951" spans="9:9" x14ac:dyDescent="0.3">
      <c r="I951" s="948"/>
    </row>
    <row r="952" spans="9:9" x14ac:dyDescent="0.3">
      <c r="I952" s="948"/>
    </row>
    <row r="953" spans="9:9" x14ac:dyDescent="0.3">
      <c r="I953" s="948"/>
    </row>
    <row r="954" spans="9:9" x14ac:dyDescent="0.3">
      <c r="I954" s="948"/>
    </row>
    <row r="955" spans="9:9" x14ac:dyDescent="0.3">
      <c r="I955" s="948"/>
    </row>
    <row r="956" spans="9:9" x14ac:dyDescent="0.3">
      <c r="I956" s="948"/>
    </row>
    <row r="957" spans="9:9" x14ac:dyDescent="0.3">
      <c r="I957" s="948"/>
    </row>
    <row r="958" spans="9:9" x14ac:dyDescent="0.3">
      <c r="I958" s="948"/>
    </row>
    <row r="959" spans="9:9" x14ac:dyDescent="0.3">
      <c r="I959" s="948"/>
    </row>
    <row r="960" spans="9:9" x14ac:dyDescent="0.3">
      <c r="I960" s="948"/>
    </row>
    <row r="961" spans="9:9" x14ac:dyDescent="0.3">
      <c r="I961" s="948"/>
    </row>
    <row r="962" spans="9:9" x14ac:dyDescent="0.3">
      <c r="I962" s="948"/>
    </row>
    <row r="963" spans="9:9" x14ac:dyDescent="0.3">
      <c r="I963" s="948"/>
    </row>
    <row r="964" spans="9:9" x14ac:dyDescent="0.3">
      <c r="I964" s="948"/>
    </row>
    <row r="965" spans="9:9" x14ac:dyDescent="0.3">
      <c r="I965" s="948"/>
    </row>
    <row r="966" spans="9:9" x14ac:dyDescent="0.3">
      <c r="I966" s="948"/>
    </row>
    <row r="967" spans="9:9" x14ac:dyDescent="0.3">
      <c r="I967" s="948"/>
    </row>
    <row r="968" spans="9:9" x14ac:dyDescent="0.3">
      <c r="I968" s="948"/>
    </row>
    <row r="969" spans="9:9" x14ac:dyDescent="0.3">
      <c r="I969" s="948"/>
    </row>
    <row r="970" spans="9:9" x14ac:dyDescent="0.3">
      <c r="I970" s="948"/>
    </row>
    <row r="971" spans="9:9" x14ac:dyDescent="0.3">
      <c r="I971" s="948"/>
    </row>
    <row r="972" spans="9:9" x14ac:dyDescent="0.3">
      <c r="I972" s="948"/>
    </row>
    <row r="973" spans="9:9" x14ac:dyDescent="0.3">
      <c r="I973" s="948"/>
    </row>
    <row r="974" spans="9:9" x14ac:dyDescent="0.3">
      <c r="I974" s="948"/>
    </row>
    <row r="975" spans="9:9" x14ac:dyDescent="0.3">
      <c r="I975" s="948"/>
    </row>
    <row r="976" spans="9:9" x14ac:dyDescent="0.3">
      <c r="I976" s="948"/>
    </row>
    <row r="977" spans="9:9" x14ac:dyDescent="0.3">
      <c r="I977" s="948"/>
    </row>
    <row r="978" spans="9:9" x14ac:dyDescent="0.3">
      <c r="I978" s="948"/>
    </row>
    <row r="979" spans="9:9" x14ac:dyDescent="0.3">
      <c r="I979" s="948"/>
    </row>
  </sheetData>
  <sheetProtection algorithmName="SHA-512" hashValue="wB4SKON72aCU5ncr6f5Bas3DM3eSKhAteFl+RsMi99zNF6rs5pDUtoKJ/CyuX5kyype2Uwtzt43gDLZt12VlGg==" saltValue="IayFyza4p6FJCDTPPD7KWQ==" spinCount="100000" sheet="1" formatRows="0" insertHyperlinks="0"/>
  <dataConsolidate/>
  <mergeCells count="181">
    <mergeCell ref="J23:K23"/>
    <mergeCell ref="Q23:R23"/>
    <mergeCell ref="B24:C24"/>
    <mergeCell ref="J24:K24"/>
    <mergeCell ref="Q24:R24"/>
    <mergeCell ref="B25:C25"/>
    <mergeCell ref="J25:K25"/>
    <mergeCell ref="Q25:R25"/>
    <mergeCell ref="B112:D112"/>
    <mergeCell ref="B51:C51"/>
    <mergeCell ref="B46:C46"/>
    <mergeCell ref="B47:C47"/>
    <mergeCell ref="B48:C48"/>
    <mergeCell ref="B49:C49"/>
    <mergeCell ref="B50:C50"/>
    <mergeCell ref="B69:D69"/>
    <mergeCell ref="B110:D110"/>
    <mergeCell ref="B104:D104"/>
    <mergeCell ref="B92:D92"/>
    <mergeCell ref="B94:D94"/>
    <mergeCell ref="B93:D93"/>
    <mergeCell ref="B91:D91"/>
    <mergeCell ref="B83:D83"/>
    <mergeCell ref="B78:D78"/>
    <mergeCell ref="Q29:R29"/>
    <mergeCell ref="Q30:R30"/>
    <mergeCell ref="Q31:R31"/>
    <mergeCell ref="B38:C38"/>
    <mergeCell ref="B32:C32"/>
    <mergeCell ref="J32:K32"/>
    <mergeCell ref="B64:D64"/>
    <mergeCell ref="B65:D65"/>
    <mergeCell ref="J65:K65"/>
    <mergeCell ref="B31:C31"/>
    <mergeCell ref="J31:K31"/>
    <mergeCell ref="B36:C36"/>
    <mergeCell ref="B37:C37"/>
    <mergeCell ref="B56:C56"/>
    <mergeCell ref="Q71:R71"/>
    <mergeCell ref="Q72:R72"/>
    <mergeCell ref="Q61:R61"/>
    <mergeCell ref="Q62:R62"/>
    <mergeCell ref="Q63:R63"/>
    <mergeCell ref="Q64:R64"/>
    <mergeCell ref="Q65:R65"/>
    <mergeCell ref="Q32:R32"/>
    <mergeCell ref="Q66:R66"/>
    <mergeCell ref="Q70:R70"/>
    <mergeCell ref="Q69:R69"/>
    <mergeCell ref="Q68:R68"/>
    <mergeCell ref="Q67:R67"/>
    <mergeCell ref="A4:B4"/>
    <mergeCell ref="A5:B5"/>
    <mergeCell ref="B17:C17"/>
    <mergeCell ref="B70:D70"/>
    <mergeCell ref="J70:K70"/>
    <mergeCell ref="B54:C54"/>
    <mergeCell ref="B55:C55"/>
    <mergeCell ref="J61:K61"/>
    <mergeCell ref="C4:K4"/>
    <mergeCell ref="J13:K13"/>
    <mergeCell ref="B66:D66"/>
    <mergeCell ref="J66:K66"/>
    <mergeCell ref="B18:C18"/>
    <mergeCell ref="J18:K18"/>
    <mergeCell ref="B19:C19"/>
    <mergeCell ref="J19:K19"/>
    <mergeCell ref="B20:C20"/>
    <mergeCell ref="J20:K20"/>
    <mergeCell ref="B21:C21"/>
    <mergeCell ref="J21:K21"/>
    <mergeCell ref="B42:C42"/>
    <mergeCell ref="B43:C43"/>
    <mergeCell ref="B44:C44"/>
    <mergeCell ref="B45:C45"/>
    <mergeCell ref="Q11:R11"/>
    <mergeCell ref="Q12:R12"/>
    <mergeCell ref="Q13:R13"/>
    <mergeCell ref="B14:C14"/>
    <mergeCell ref="B11:C11"/>
    <mergeCell ref="J14:K14"/>
    <mergeCell ref="J15:K15"/>
    <mergeCell ref="J12:K12"/>
    <mergeCell ref="B28:C28"/>
    <mergeCell ref="B15:C15"/>
    <mergeCell ref="B16:C16"/>
    <mergeCell ref="J16:K16"/>
    <mergeCell ref="J17:K17"/>
    <mergeCell ref="B26:C26"/>
    <mergeCell ref="J26:K26"/>
    <mergeCell ref="Q26:R26"/>
    <mergeCell ref="Q21:R21"/>
    <mergeCell ref="B27:C27"/>
    <mergeCell ref="J27:K27"/>
    <mergeCell ref="Q27:R27"/>
    <mergeCell ref="B22:C22"/>
    <mergeCell ref="J22:K22"/>
    <mergeCell ref="Q22:R22"/>
    <mergeCell ref="B23:C23"/>
    <mergeCell ref="A1:K1"/>
    <mergeCell ref="A7:K7"/>
    <mergeCell ref="C5:K5"/>
    <mergeCell ref="B12:C12"/>
    <mergeCell ref="J11:K11"/>
    <mergeCell ref="J29:K29"/>
    <mergeCell ref="A3:B3"/>
    <mergeCell ref="O10:R10"/>
    <mergeCell ref="B30:C30"/>
    <mergeCell ref="J30:K30"/>
    <mergeCell ref="B29:C29"/>
    <mergeCell ref="J28:K28"/>
    <mergeCell ref="B13:C13"/>
    <mergeCell ref="C3:K3"/>
    <mergeCell ref="Q14:R14"/>
    <mergeCell ref="Q15:R15"/>
    <mergeCell ref="Q16:R16"/>
    <mergeCell ref="Q17:R17"/>
    <mergeCell ref="Q28:R28"/>
    <mergeCell ref="Q18:R18"/>
    <mergeCell ref="Q19:R19"/>
    <mergeCell ref="Q20:R20"/>
    <mergeCell ref="O1:R1"/>
    <mergeCell ref="O7:R7"/>
    <mergeCell ref="J72:K72"/>
    <mergeCell ref="B72:D72"/>
    <mergeCell ref="B62:D62"/>
    <mergeCell ref="B63:D63"/>
    <mergeCell ref="B77:D77"/>
    <mergeCell ref="B76:D76"/>
    <mergeCell ref="J62:K62"/>
    <mergeCell ref="J63:K63"/>
    <mergeCell ref="J64:K64"/>
    <mergeCell ref="J71:K71"/>
    <mergeCell ref="J69:K69"/>
    <mergeCell ref="B68:D68"/>
    <mergeCell ref="J68:K68"/>
    <mergeCell ref="B67:D67"/>
    <mergeCell ref="J67:K67"/>
    <mergeCell ref="B125:D125"/>
    <mergeCell ref="B90:D90"/>
    <mergeCell ref="B120:D120"/>
    <mergeCell ref="B124:D124"/>
    <mergeCell ref="B105:D105"/>
    <mergeCell ref="B71:D71"/>
    <mergeCell ref="B60:D60"/>
    <mergeCell ref="B61:D61"/>
    <mergeCell ref="B100:D100"/>
    <mergeCell ref="B101:D101"/>
    <mergeCell ref="B102:D102"/>
    <mergeCell ref="B95:D95"/>
    <mergeCell ref="B96:D96"/>
    <mergeCell ref="B97:D97"/>
    <mergeCell ref="B98:D98"/>
    <mergeCell ref="B99:D99"/>
    <mergeCell ref="B116:D116"/>
    <mergeCell ref="B113:D113"/>
    <mergeCell ref="B114:D114"/>
    <mergeCell ref="B122:D122"/>
    <mergeCell ref="B121:D121"/>
    <mergeCell ref="B79:D79"/>
    <mergeCell ref="B80:D80"/>
    <mergeCell ref="B81:D81"/>
    <mergeCell ref="B123:D123"/>
    <mergeCell ref="B106:D106"/>
    <mergeCell ref="B109:D109"/>
    <mergeCell ref="B86:D86"/>
    <mergeCell ref="B84:D84"/>
    <mergeCell ref="B75:D75"/>
    <mergeCell ref="B82:D82"/>
    <mergeCell ref="B39:C39"/>
    <mergeCell ref="B53:C53"/>
    <mergeCell ref="B40:C40"/>
    <mergeCell ref="B41:C41"/>
    <mergeCell ref="B52:C52"/>
    <mergeCell ref="B85:D85"/>
    <mergeCell ref="B117:D117"/>
    <mergeCell ref="B118:D118"/>
    <mergeCell ref="B103:D103"/>
    <mergeCell ref="B111:D111"/>
    <mergeCell ref="B115:D115"/>
    <mergeCell ref="B119:D119"/>
  </mergeCells>
  <conditionalFormatting sqref="G13:G17 G38:G41 G52:G53">
    <cfRule type="expression" dxfId="58" priority="64">
      <formula>D13&lt;&gt;"Journal Article"</formula>
    </cfRule>
  </conditionalFormatting>
  <conditionalFormatting sqref="G12">
    <cfRule type="expression" dxfId="57" priority="62">
      <formula>D12&lt;&gt;"Journal Article"</formula>
    </cfRule>
  </conditionalFormatting>
  <conditionalFormatting sqref="G37">
    <cfRule type="expression" dxfId="56" priority="58">
      <formula>D37&lt;&gt;"Journal Article"</formula>
    </cfRule>
  </conditionalFormatting>
  <conditionalFormatting sqref="F52">
    <cfRule type="expression" dxfId="55" priority="80">
      <formula>$D52:$D120="Journal Article"</formula>
    </cfRule>
  </conditionalFormatting>
  <conditionalFormatting sqref="G31">
    <cfRule type="expression" dxfId="54" priority="56">
      <formula>D31&lt;&gt;"Journal Article"</formula>
    </cfRule>
  </conditionalFormatting>
  <conditionalFormatting sqref="G28">
    <cfRule type="expression" dxfId="53" priority="54">
      <formula>D28&lt;&gt;"Journal Article"</formula>
    </cfRule>
  </conditionalFormatting>
  <conditionalFormatting sqref="F28 F31">
    <cfRule type="expression" dxfId="52" priority="55">
      <formula>$D28:$D53="Journal Article"</formula>
    </cfRule>
  </conditionalFormatting>
  <conditionalFormatting sqref="G54">
    <cfRule type="expression" dxfId="51" priority="52">
      <formula>D54&lt;&gt;"Journal Article"</formula>
    </cfRule>
  </conditionalFormatting>
  <conditionalFormatting sqref="G56">
    <cfRule type="expression" dxfId="50" priority="50">
      <formula>D56&lt;&gt;"Journal Article"</formula>
    </cfRule>
  </conditionalFormatting>
  <conditionalFormatting sqref="G55">
    <cfRule type="expression" dxfId="49" priority="48">
      <formula>D55&lt;&gt;"Journal Article"</formula>
    </cfRule>
  </conditionalFormatting>
  <conditionalFormatting sqref="G30">
    <cfRule type="expression" dxfId="48" priority="46">
      <formula>D30&lt;&gt;"Journal Article"</formula>
    </cfRule>
  </conditionalFormatting>
  <conditionalFormatting sqref="F30">
    <cfRule type="expression" dxfId="47" priority="47">
      <formula>$D30:$D56="Journal Article"</formula>
    </cfRule>
  </conditionalFormatting>
  <conditionalFormatting sqref="G29">
    <cfRule type="expression" dxfId="46" priority="44">
      <formula>D29&lt;&gt;"Journal Article"</formula>
    </cfRule>
  </conditionalFormatting>
  <conditionalFormatting sqref="F29">
    <cfRule type="expression" dxfId="45" priority="45">
      <formula>$D29:$D55="Journal Article"</formula>
    </cfRule>
  </conditionalFormatting>
  <conditionalFormatting sqref="F53">
    <cfRule type="expression" dxfId="44" priority="102">
      <formula>$D53:$D57="Journal Article"</formula>
    </cfRule>
  </conditionalFormatting>
  <conditionalFormatting sqref="F55:F56 F51">
    <cfRule type="expression" dxfId="43" priority="104">
      <formula>$D51:$D52="Journal Article"</formula>
    </cfRule>
  </conditionalFormatting>
  <conditionalFormatting sqref="F54">
    <cfRule type="expression" dxfId="42" priority="110">
      <formula>$D54:$D57="Journal Article"</formula>
    </cfRule>
  </conditionalFormatting>
  <conditionalFormatting sqref="G18">
    <cfRule type="expression" dxfId="41" priority="38">
      <formula>D18&lt;&gt;"Journal Article"</formula>
    </cfRule>
  </conditionalFormatting>
  <conditionalFormatting sqref="F18">
    <cfRule type="expression" dxfId="40" priority="39">
      <formula>$D18:$D40="Journal Article"</formula>
    </cfRule>
  </conditionalFormatting>
  <conditionalFormatting sqref="G20">
    <cfRule type="expression" dxfId="39" priority="36">
      <formula>D20&lt;&gt;"Journal Article"</formula>
    </cfRule>
  </conditionalFormatting>
  <conditionalFormatting sqref="G19">
    <cfRule type="expression" dxfId="38" priority="34">
      <formula>D19&lt;&gt;"Journal Article"</formula>
    </cfRule>
  </conditionalFormatting>
  <conditionalFormatting sqref="G21">
    <cfRule type="expression" dxfId="37" priority="32">
      <formula>D21&lt;&gt;"Journal Article"</formula>
    </cfRule>
  </conditionalFormatting>
  <conditionalFormatting sqref="G27">
    <cfRule type="expression" dxfId="36" priority="30">
      <formula>D27&lt;&gt;"Journal Article"</formula>
    </cfRule>
  </conditionalFormatting>
  <conditionalFormatting sqref="F27">
    <cfRule type="expression" dxfId="35" priority="31">
      <formula>$D27:$D53="Journal Article"</formula>
    </cfRule>
  </conditionalFormatting>
  <conditionalFormatting sqref="F37:F41 F12:F16">
    <cfRule type="expression" dxfId="34" priority="112">
      <formula>$D12:$D31="Journal Article"</formula>
    </cfRule>
  </conditionalFormatting>
  <conditionalFormatting sqref="G26">
    <cfRule type="expression" dxfId="33" priority="29">
      <formula>D26&lt;&gt;"Journal Article"</formula>
    </cfRule>
  </conditionalFormatting>
  <conditionalFormatting sqref="G23">
    <cfRule type="expression" dxfId="32" priority="27">
      <formula>D23&lt;&gt;"Journal Article"</formula>
    </cfRule>
  </conditionalFormatting>
  <conditionalFormatting sqref="F23 F26">
    <cfRule type="expression" dxfId="31" priority="28">
      <formula>$D23:$D38="Journal Article"</formula>
    </cfRule>
  </conditionalFormatting>
  <conditionalFormatting sqref="G25">
    <cfRule type="expression" dxfId="30" priority="25">
      <formula>D25&lt;&gt;"Journal Article"</formula>
    </cfRule>
  </conditionalFormatting>
  <conditionalFormatting sqref="F25">
    <cfRule type="expression" dxfId="29" priority="26">
      <formula>$D25:$D41="Journal Article"</formula>
    </cfRule>
  </conditionalFormatting>
  <conditionalFormatting sqref="G24">
    <cfRule type="expression" dxfId="28" priority="23">
      <formula>D24&lt;&gt;"Journal Article"</formula>
    </cfRule>
  </conditionalFormatting>
  <conditionalFormatting sqref="F24">
    <cfRule type="expression" dxfId="27" priority="24">
      <formula>$D24:$D40="Journal Article"</formula>
    </cfRule>
  </conditionalFormatting>
  <conditionalFormatting sqref="G22">
    <cfRule type="expression" dxfId="26" priority="21">
      <formula>D22&lt;&gt;"Journal Article"</formula>
    </cfRule>
  </conditionalFormatting>
  <conditionalFormatting sqref="F22">
    <cfRule type="expression" dxfId="25" priority="22">
      <formula>$D22:$D38="Journal Article"</formula>
    </cfRule>
  </conditionalFormatting>
  <conditionalFormatting sqref="G42:G43">
    <cfRule type="expression" dxfId="24" priority="16">
      <formula>D42&lt;&gt;"Journal Article"</formula>
    </cfRule>
  </conditionalFormatting>
  <conditionalFormatting sqref="F42">
    <cfRule type="expression" dxfId="23" priority="17">
      <formula>$D42:$D107="Journal Article"</formula>
    </cfRule>
  </conditionalFormatting>
  <conditionalFormatting sqref="G44">
    <cfRule type="expression" dxfId="22" priority="15">
      <formula>D44&lt;&gt;"Journal Article"</formula>
    </cfRule>
  </conditionalFormatting>
  <conditionalFormatting sqref="G51">
    <cfRule type="expression" dxfId="21" priority="14">
      <formula>D51&lt;&gt;"Journal Article"</formula>
    </cfRule>
  </conditionalFormatting>
  <conditionalFormatting sqref="G45">
    <cfRule type="expression" dxfId="20" priority="13">
      <formula>D45&lt;&gt;"Journal Article"</formula>
    </cfRule>
  </conditionalFormatting>
  <conditionalFormatting sqref="F43">
    <cfRule type="expression" dxfId="19" priority="18">
      <formula>$D43:$D52="Journal Article"</formula>
    </cfRule>
  </conditionalFormatting>
  <conditionalFormatting sqref="F44">
    <cfRule type="expression" dxfId="18" priority="20">
      <formula>$D44:$D52="Journal Article"</formula>
    </cfRule>
  </conditionalFormatting>
  <conditionalFormatting sqref="F45">
    <cfRule type="expression" dxfId="17" priority="115">
      <formula>$D45:$D51="Journal Article"</formula>
    </cfRule>
  </conditionalFormatting>
  <conditionalFormatting sqref="G47:G48">
    <cfRule type="expression" dxfId="16" priority="8">
      <formula>D47&lt;&gt;"Journal Article"</formula>
    </cfRule>
  </conditionalFormatting>
  <conditionalFormatting sqref="F47">
    <cfRule type="expression" dxfId="15" priority="9">
      <formula>$D47:$D107="Journal Article"</formula>
    </cfRule>
  </conditionalFormatting>
  <conditionalFormatting sqref="G49">
    <cfRule type="expression" dxfId="14" priority="7">
      <formula>D49&lt;&gt;"Journal Article"</formula>
    </cfRule>
  </conditionalFormatting>
  <conditionalFormatting sqref="G50">
    <cfRule type="expression" dxfId="13" priority="6">
      <formula>D50&lt;&gt;"Journal Article"</formula>
    </cfRule>
  </conditionalFormatting>
  <conditionalFormatting sqref="F48">
    <cfRule type="expression" dxfId="12" priority="10">
      <formula>$D48:$D52="Journal Article"</formula>
    </cfRule>
  </conditionalFormatting>
  <conditionalFormatting sqref="F50 F46">
    <cfRule type="expression" dxfId="11" priority="11">
      <formula>$D46:$D47="Journal Article"</formula>
    </cfRule>
  </conditionalFormatting>
  <conditionalFormatting sqref="F49">
    <cfRule type="expression" dxfId="10" priority="12">
      <formula>$D49:$D52="Journal Article"</formula>
    </cfRule>
  </conditionalFormatting>
  <conditionalFormatting sqref="G46">
    <cfRule type="expression" dxfId="9" priority="5">
      <formula>D46&lt;&gt;"Journal Article"</formula>
    </cfRule>
  </conditionalFormatting>
  <conditionalFormatting sqref="F17">
    <cfRule type="expression" dxfId="8" priority="4">
      <formula>$D17:$D36="Journal Article"</formula>
    </cfRule>
  </conditionalFormatting>
  <conditionalFormatting sqref="F19">
    <cfRule type="expression" dxfId="7" priority="3">
      <formula>$D19:$D38="Journal Article"</formula>
    </cfRule>
  </conditionalFormatting>
  <conditionalFormatting sqref="F20">
    <cfRule type="expression" dxfId="6" priority="2">
      <formula>$D20:$D39="Journal Article"</formula>
    </cfRule>
  </conditionalFormatting>
  <conditionalFormatting sqref="F21">
    <cfRule type="expression" dxfId="5" priority="1">
      <formula>$D21:$D40="Journal Article"</formula>
    </cfRule>
  </conditionalFormatting>
  <dataValidations count="18">
    <dataValidation type="custom" allowBlank="1" showInputMessage="1" showErrorMessage="1" errorTitle="Not Applicable" error="This cell is only applicable to Journal Articles" sqref="G12:G31 G37:G56" xr:uid="{5D0D1C78-529A-4AAD-9DEE-8A418534C9BE}">
      <formula1>$D12="Journal Article"</formula1>
    </dataValidation>
    <dataValidation type="custom" allowBlank="1" showInputMessage="1" showErrorMessage="1" errorTitle="Not Applicable" error="This cell is not applicable to Journal Article" sqref="F23 F26" xr:uid="{30C790C0-76B9-47FF-9A06-2256F14789BC}">
      <formula1>$D23:$D38&lt;&gt;"Journal Article"</formula1>
    </dataValidation>
    <dataValidation type="list" allowBlank="1" showInputMessage="1" showErrorMessage="1" sqref="D12:D31 D37:D56" xr:uid="{B9FC33C2-7A00-4C4D-A1BA-6146546CA2D5}">
      <formula1>$AB$12:$AB$17</formula1>
    </dataValidation>
    <dataValidation type="list" allowBlank="1" showInputMessage="1" showErrorMessage="1" sqref="O12:O31 O62:O71 O91:O105 O76:O85 O37:O56 O110:O124" xr:uid="{62422C11-8A1C-46CF-B8BD-EF397EA4CB03}">
      <formula1>$Z$12:$Z$13</formula1>
    </dataValidation>
    <dataValidation type="custom" allowBlank="1" showInputMessage="1" showErrorMessage="1" errorTitle="Not Applicable" error="This cell is not applicable to Journal Article" sqref="F53 F48" xr:uid="{1A19C1FE-94E8-4C45-AA62-BAF2B6602FB9}">
      <formula1>$D48:$D52&lt;&gt;"Journal Article"</formula1>
    </dataValidation>
    <dataValidation type="custom" allowBlank="1" showInputMessage="1" showErrorMessage="1" errorTitle="Not Applicable" error="This cell is not applicable to Journal Article" sqref="F54 F49" xr:uid="{0182734C-EE9A-468D-A1CE-93F92FDA804D}">
      <formula1>$D49:$D52&lt;&gt;"Journal Article"</formula1>
    </dataValidation>
    <dataValidation type="custom" allowBlank="1" showInputMessage="1" showErrorMessage="1" errorTitle="Not Applicable" error="This cell is not applicable to Journal Article" sqref="F55:F56 F50:F51 F46" xr:uid="{90A0A0D5-3EF1-4926-B446-16E14911A75B}">
      <formula1>$D46:$D47&lt;&gt;"Journal Article"</formula1>
    </dataValidation>
    <dataValidation type="custom" allowBlank="1" showInputMessage="1" showErrorMessage="1" errorTitle="Not Applicable" error="This cell is not applicable to Journal Article" sqref="F47" xr:uid="{22B58CDD-BBAD-4F08-A72E-ACEF473D4A81}">
      <formula1>$D47:$D107&lt;&gt;"Journal Article"</formula1>
    </dataValidation>
    <dataValidation type="custom" allowBlank="1" showInputMessage="1" showErrorMessage="1" errorTitle="Not Applicable" error="This cell is not applicable to Journal Article" sqref="F24:F25 F22" xr:uid="{DA32520D-8C20-4053-BEC5-C5F0596E4E69}">
      <formula1>$D22:$D38&lt;&gt;"Journal Article"</formula1>
    </dataValidation>
    <dataValidation type="custom" allowBlank="1" showInputMessage="1" showErrorMessage="1" errorTitle="Not Applicable" error="This cell is not applicable to Journal Article" sqref="F18" xr:uid="{4B3DD4D6-7C46-4502-968D-524158A6CDC3}">
      <formula1>$D18:$D40&lt;&gt;"Journal Article"</formula1>
    </dataValidation>
    <dataValidation type="custom" allowBlank="1" showInputMessage="1" showErrorMessage="1" errorTitle="Not Applicable" error="This cell is not applicable to Journal Article" sqref="F38:F41 F13:F17 F19:F21" xr:uid="{919003C4-EE07-4DD3-97B0-65819DF81E39}">
      <formula1>$D13:$D32&lt;&gt;"Journal Article"</formula1>
    </dataValidation>
    <dataValidation type="custom" allowBlank="1" showInputMessage="1" showErrorMessage="1" errorTitle="Not Applicable" error="This cell is not applicable to Journal Article" sqref="F27 F29:F30" xr:uid="{F95C1DEB-48A5-45DC-8F85-D2709E4E19F5}">
      <formula1>$D27:$D53&lt;&gt;"Journal Article"</formula1>
    </dataValidation>
    <dataValidation type="custom" allowBlank="1" showInputMessage="1" showErrorMessage="1" errorTitle="Not Applicable" error="This cell is not applicable to Journal Article" sqref="F43" xr:uid="{79FBDFAA-4182-45EE-B11B-ADA4C1AA0A95}">
      <formula1>$D43:$D52&lt;&gt;"Journal Article"</formula1>
    </dataValidation>
    <dataValidation type="custom" allowBlank="1" showInputMessage="1" showErrorMessage="1" errorTitle="Not Applicable" error="This cell is not applicable to Journal Article" sqref="F44" xr:uid="{DC1483D2-8592-4859-9030-6FCDA72900EA}">
      <formula1>$D44:$D52&lt;&gt;"Journal Article"</formula1>
    </dataValidation>
    <dataValidation type="custom" allowBlank="1" showInputMessage="1" showErrorMessage="1" errorTitle="Not Applicable" error="This cell is not applicable to Journal Article" sqref="F45" xr:uid="{0CD011CD-471F-4A24-8D36-860F416AAA06}">
      <formula1>$D45:$D51&lt;&gt;"Journal Article"</formula1>
    </dataValidation>
    <dataValidation type="custom" allowBlank="1" showInputMessage="1" showErrorMessage="1" errorTitle="Not Applicable" error="This cell is not applicable to Journal Article" sqref="F42" xr:uid="{B893BA09-6A0F-4D5F-BA40-C22D04B3E1C0}">
      <formula1>$D42:$D107&lt;&gt;"Journal Article"</formula1>
    </dataValidation>
    <dataValidation type="custom" allowBlank="1" showInputMessage="1" showErrorMessage="1" errorTitle="Not Applicable" error="This cell is not applicable to Journal Article" sqref="F31 F28" xr:uid="{D8410D77-4C85-4956-AAA8-C2DD7DE558D8}">
      <formula1>$D28:$D53&lt;&gt;"Journal Article"</formula1>
    </dataValidation>
    <dataValidation type="custom" allowBlank="1" showInputMessage="1" showErrorMessage="1" errorTitle="Not Applicable" error="This cell is not applicable to Journal Article" sqref="F52" xr:uid="{57BD51E0-F02C-4FF8-A009-73138AC4A34B}">
      <formula1>$D52:$D120&lt;&gt;"Journal Article"</formula1>
    </dataValidation>
  </dataValidations>
  <printOptions horizontalCentered="1"/>
  <pageMargins left="0.11811023622047245" right="0.11811023622047245" top="0.59055118110236227" bottom="0.39370078740157483" header="0.19685039370078741" footer="0.19685039370078741"/>
  <pageSetup paperSize="9" scale="91" orientation="landscape" r:id="rId1"/>
  <headerFooter>
    <oddHeader>&amp;R&amp;A</oddHeader>
    <oddFooter>&amp;RPage &amp;P of &amp;N</oddFooter>
  </headerFooter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C1001"/>
  <sheetViews>
    <sheetView showGridLines="0" zoomScaleNormal="100" zoomScaleSheetLayoutView="100" workbookViewId="0">
      <selection activeCell="R103" sqref="R1:R1048576"/>
    </sheetView>
  </sheetViews>
  <sheetFormatPr defaultColWidth="14.44140625" defaultRowHeight="15" customHeight="1" x14ac:dyDescent="0.3"/>
  <cols>
    <col min="1" max="1" width="4.77734375" style="682" customWidth="1"/>
    <col min="2" max="2" width="4" style="682" customWidth="1"/>
    <col min="3" max="3" width="9.6640625" style="682" customWidth="1"/>
    <col min="4" max="4" width="22.109375" style="682" customWidth="1"/>
    <col min="5" max="5" width="17.33203125" style="682" customWidth="1"/>
    <col min="6" max="6" width="19.21875" style="682" customWidth="1"/>
    <col min="7" max="7" width="13.21875" style="682" bestFit="1" customWidth="1"/>
    <col min="8" max="8" width="16" style="682" bestFit="1" customWidth="1"/>
    <col min="9" max="9" width="16.44140625" style="682" bestFit="1" customWidth="1"/>
    <col min="10" max="10" width="5.77734375" style="682" bestFit="1" customWidth="1"/>
    <col min="11" max="11" width="16" style="682" customWidth="1"/>
    <col min="12" max="12" width="0.88671875" style="682" customWidth="1"/>
    <col min="13" max="13" width="86.5546875" style="682" customWidth="1"/>
    <col min="14" max="14" width="1.77734375" style="682" customWidth="1"/>
    <col min="15" max="15" width="20" style="682" hidden="1" customWidth="1"/>
    <col min="16" max="16" width="21.109375" style="682" hidden="1" customWidth="1"/>
    <col min="17" max="17" width="11.77734375" style="682" hidden="1" customWidth="1"/>
    <col min="18" max="18" width="88.77734375" style="682" hidden="1" customWidth="1"/>
    <col min="19" max="19" width="8.6640625" style="682" customWidth="1"/>
    <col min="20" max="21" width="8.6640625" style="754" customWidth="1"/>
    <col min="22" max="27" width="8.6640625" style="682" customWidth="1"/>
    <col min="28" max="28" width="8.6640625" style="682" hidden="1" customWidth="1"/>
    <col min="29" max="29" width="15.77734375" style="1102" hidden="1" customWidth="1"/>
    <col min="30" max="30" width="8.6640625" style="682" customWidth="1"/>
    <col min="31" max="16384" width="14.44140625" style="682"/>
  </cols>
  <sheetData>
    <row r="1" spans="1:29" ht="15.6" x14ac:dyDescent="0.3">
      <c r="A1" s="2168" t="s">
        <v>528</v>
      </c>
      <c r="B1" s="2168"/>
      <c r="C1" s="2168"/>
      <c r="D1" s="2168"/>
      <c r="E1" s="2168"/>
      <c r="F1" s="2168"/>
      <c r="G1" s="2168"/>
      <c r="H1" s="2168"/>
      <c r="I1" s="2168"/>
      <c r="J1" s="2168"/>
      <c r="K1" s="2168"/>
      <c r="M1" s="1510" t="str">
        <f>A1</f>
        <v>KRA II - RESEARCH, INNOVATION AND CREATIVE WORK</v>
      </c>
      <c r="O1" s="2230" t="str">
        <f>A1</f>
        <v>KRA II - RESEARCH, INNOVATION AND CREATIVE WORK</v>
      </c>
      <c r="P1" s="2230"/>
      <c r="Q1" s="2230"/>
      <c r="R1" s="2230"/>
    </row>
    <row r="2" spans="1:29" ht="13.8" x14ac:dyDescent="0.3">
      <c r="G2" s="727"/>
      <c r="H2" s="853"/>
      <c r="I2" s="853"/>
    </row>
    <row r="3" spans="1:29" ht="13.8" x14ac:dyDescent="0.3">
      <c r="A3" s="2172" t="str">
        <f>'Request Form'!B6</f>
        <v>LAST NAME:</v>
      </c>
      <c r="B3" s="2172"/>
      <c r="C3" s="2172"/>
      <c r="D3" s="2173">
        <f>Form1_A!E3</f>
        <v>0</v>
      </c>
      <c r="E3" s="2173"/>
      <c r="F3" s="2173"/>
      <c r="G3" s="2173"/>
      <c r="H3" s="2173"/>
      <c r="I3" s="2173"/>
      <c r="J3" s="2173"/>
      <c r="K3" s="2173"/>
      <c r="O3" s="682" t="str">
        <f>A3</f>
        <v>LAST NAME:</v>
      </c>
      <c r="P3" s="1103">
        <f>D3</f>
        <v>0</v>
      </c>
      <c r="Q3" s="1103"/>
    </row>
    <row r="4" spans="1:29" ht="13.8" customHeight="1" x14ac:dyDescent="0.3">
      <c r="A4" s="2172" t="str">
        <f>'Request Form'!B7</f>
        <v>FIRST NAME, EXT.:</v>
      </c>
      <c r="B4" s="2172"/>
      <c r="C4" s="2172"/>
      <c r="D4" s="2173">
        <f>Form1_A!E4</f>
        <v>0</v>
      </c>
      <c r="E4" s="2173"/>
      <c r="F4" s="2173"/>
      <c r="G4" s="2173"/>
      <c r="H4" s="2173"/>
      <c r="I4" s="2173"/>
      <c r="J4" s="2173"/>
      <c r="K4" s="2173"/>
      <c r="O4" s="682" t="str">
        <f>A4</f>
        <v>FIRST NAME, EXT.:</v>
      </c>
      <c r="P4" s="1103">
        <f>D4</f>
        <v>0</v>
      </c>
      <c r="Q4" s="1103"/>
    </row>
    <row r="5" spans="1:29" ht="13.8" customHeight="1" x14ac:dyDescent="0.3">
      <c r="A5" s="2172" t="str">
        <f>'Request Form'!B8</f>
        <v>MIDDLE NAME:</v>
      </c>
      <c r="B5" s="2172"/>
      <c r="C5" s="2172"/>
      <c r="D5" s="2173">
        <f>Form1_A!E5</f>
        <v>0</v>
      </c>
      <c r="E5" s="2173"/>
      <c r="F5" s="2173"/>
      <c r="G5" s="2173"/>
      <c r="H5" s="2173"/>
      <c r="I5" s="2173"/>
      <c r="J5" s="2173"/>
      <c r="K5" s="2173"/>
      <c r="O5" s="682" t="str">
        <f>A5</f>
        <v>MIDDLE NAME:</v>
      </c>
      <c r="P5" s="1103">
        <f>D5</f>
        <v>0</v>
      </c>
      <c r="Q5" s="1103"/>
    </row>
    <row r="6" spans="1:29" ht="14.4" thickBot="1" x14ac:dyDescent="0.35">
      <c r="A6" s="725"/>
      <c r="B6" s="725"/>
      <c r="C6" s="725"/>
      <c r="D6" s="723"/>
      <c r="E6" s="723"/>
      <c r="F6" s="723"/>
      <c r="G6" s="723"/>
      <c r="H6" s="723"/>
      <c r="I6" s="723"/>
    </row>
    <row r="7" spans="1:29" ht="14.4" thickBot="1" x14ac:dyDescent="0.35">
      <c r="A7" s="2169" t="s">
        <v>112</v>
      </c>
      <c r="B7" s="2170"/>
      <c r="C7" s="2170"/>
      <c r="D7" s="2170"/>
      <c r="E7" s="2170"/>
      <c r="F7" s="2170"/>
      <c r="G7" s="2170"/>
      <c r="H7" s="2170"/>
      <c r="I7" s="2170"/>
      <c r="J7" s="2170"/>
      <c r="K7" s="2171"/>
      <c r="M7" s="853" t="str">
        <f>A7</f>
        <v>CRITERION B - INVENTIONS (MAX = 100 POINTS)</v>
      </c>
      <c r="O7" s="2231" t="str">
        <f>A7</f>
        <v>CRITERION B - INVENTIONS (MAX = 100 POINTS)</v>
      </c>
      <c r="P7" s="2231"/>
      <c r="Q7" s="2231"/>
      <c r="R7" s="2231"/>
    </row>
    <row r="8" spans="1:29" s="684" customFormat="1" ht="13.8" x14ac:dyDescent="0.3">
      <c r="A8" s="685"/>
      <c r="B8" s="687"/>
      <c r="C8" s="687"/>
      <c r="D8" s="687"/>
      <c r="E8" s="687"/>
      <c r="F8" s="687"/>
      <c r="G8" s="687"/>
      <c r="H8" s="687"/>
      <c r="I8" s="687"/>
      <c r="J8" s="687"/>
      <c r="K8" s="688"/>
      <c r="T8" s="1104"/>
      <c r="AC8" s="1105" t="s">
        <v>177</v>
      </c>
    </row>
    <row r="9" spans="1:29" ht="13.8" customHeight="1" x14ac:dyDescent="0.3">
      <c r="A9" s="1106" t="s">
        <v>43</v>
      </c>
      <c r="B9" s="717" t="s">
        <v>552</v>
      </c>
      <c r="C9" s="718"/>
      <c r="D9" s="718"/>
      <c r="E9" s="718"/>
      <c r="F9" s="718"/>
      <c r="G9" s="718"/>
      <c r="H9" s="718"/>
      <c r="I9" s="718"/>
      <c r="J9" s="718"/>
      <c r="K9" s="1107"/>
      <c r="M9" s="1103" t="str">
        <f>B9</f>
        <v>FOR EVERY PATENDED INVENTION</v>
      </c>
      <c r="O9" s="854" t="str">
        <f>B9</f>
        <v>FOR EVERY PATENDED INVENTION</v>
      </c>
      <c r="AC9" s="1108" t="s">
        <v>388</v>
      </c>
    </row>
    <row r="10" spans="1:29" ht="13.8" x14ac:dyDescent="0.3">
      <c r="A10" s="1109">
        <v>1.1000000000000001</v>
      </c>
      <c r="B10" s="717" t="s">
        <v>246</v>
      </c>
      <c r="C10" s="717"/>
      <c r="D10" s="717"/>
      <c r="E10" s="717"/>
      <c r="F10" s="717"/>
      <c r="G10" s="717"/>
      <c r="H10" s="717"/>
      <c r="I10" s="717"/>
      <c r="J10" s="717"/>
      <c r="K10" s="1110"/>
      <c r="M10" s="1103" t="str">
        <f>B10</f>
        <v>PATENTABLE INVENTIONS, UTILITY MODELS AND INDUSTRIAL DESIGNS</v>
      </c>
      <c r="O10" s="854" t="str">
        <f>B10</f>
        <v>PATENTABLE INVENTIONS, UTILITY MODELS AND INDUSTRIAL DESIGNS</v>
      </c>
      <c r="AC10" s="682" t="s">
        <v>389</v>
      </c>
    </row>
    <row r="11" spans="1:29" ht="14.4" customHeight="1" thickBot="1" x14ac:dyDescent="0.35">
      <c r="A11" s="1111" t="s">
        <v>123</v>
      </c>
      <c r="B11" s="696" t="s">
        <v>122</v>
      </c>
      <c r="C11" s="696"/>
      <c r="D11" s="696"/>
      <c r="E11" s="1102"/>
      <c r="F11" s="1102"/>
      <c r="G11" s="1102"/>
      <c r="H11" s="1102"/>
      <c r="I11" s="696"/>
      <c r="J11" s="696"/>
      <c r="K11" s="1112"/>
      <c r="M11" s="1103" t="str">
        <f>B11</f>
        <v>INVENTION PATENTS</v>
      </c>
      <c r="O11" s="1103" t="str">
        <f>B11</f>
        <v>INVENTION PATENTS</v>
      </c>
      <c r="P11" s="1113"/>
      <c r="Q11" s="1113"/>
      <c r="R11" s="1113"/>
    </row>
    <row r="12" spans="1:29" s="1114" customFormat="1" ht="14.4" customHeight="1" thickBot="1" x14ac:dyDescent="0.35">
      <c r="A12" s="2174" t="s">
        <v>27</v>
      </c>
      <c r="B12" s="2175"/>
      <c r="C12" s="2175"/>
      <c r="D12" s="2175"/>
      <c r="E12" s="2175"/>
      <c r="F12" s="2175"/>
      <c r="G12" s="2175"/>
      <c r="H12" s="2175"/>
      <c r="I12" s="2175"/>
      <c r="J12" s="2175"/>
      <c r="K12" s="2176"/>
      <c r="M12" s="853" t="str">
        <f>A12</f>
        <v>SOLE INVENTOR</v>
      </c>
      <c r="O12" s="2196" t="str">
        <f>A12</f>
        <v>SOLE INVENTOR</v>
      </c>
      <c r="P12" s="2196"/>
      <c r="Q12" s="2196"/>
      <c r="R12" s="2196"/>
      <c r="U12" s="1115"/>
      <c r="AC12" s="721" t="s">
        <v>242</v>
      </c>
    </row>
    <row r="13" spans="1:29" s="435" customFormat="1" ht="28.2" thickBot="1" x14ac:dyDescent="0.35">
      <c r="A13" s="343" t="s">
        <v>7</v>
      </c>
      <c r="B13" s="2154" t="s">
        <v>24</v>
      </c>
      <c r="C13" s="2161"/>
      <c r="D13" s="2162"/>
      <c r="E13" s="809" t="s">
        <v>321</v>
      </c>
      <c r="F13" s="810" t="s">
        <v>195</v>
      </c>
      <c r="G13" s="2154" t="s">
        <v>331</v>
      </c>
      <c r="H13" s="2162"/>
      <c r="I13" s="809" t="s">
        <v>171</v>
      </c>
      <c r="J13" s="2177" t="s">
        <v>190</v>
      </c>
      <c r="K13" s="2178"/>
      <c r="M13" s="1630" t="s">
        <v>447</v>
      </c>
      <c r="O13" s="578" t="s">
        <v>184</v>
      </c>
      <c r="P13" s="579" t="s">
        <v>174</v>
      </c>
      <c r="Q13" s="2233" t="s">
        <v>172</v>
      </c>
      <c r="R13" s="2234"/>
      <c r="S13" s="682"/>
      <c r="U13" s="453"/>
      <c r="AC13" s="1116" t="s">
        <v>193</v>
      </c>
    </row>
    <row r="14" spans="1:29" ht="14.4" customHeight="1" x14ac:dyDescent="0.3">
      <c r="A14" s="344">
        <v>1</v>
      </c>
      <c r="B14" s="2155"/>
      <c r="C14" s="2156"/>
      <c r="D14" s="2157"/>
      <c r="E14" s="330"/>
      <c r="F14" s="817" t="s">
        <v>242</v>
      </c>
      <c r="G14" s="2151"/>
      <c r="H14" s="2152"/>
      <c r="I14" s="331">
        <f>IF(ISBLANK(B14),0,0+IF(ISBLANK(E14),0,0+IF(ISBLANK(G14),0,0+IF(F14="Accepted",10)+IF(F14="Published",20)+IF(F14="Granted",80))))</f>
        <v>0</v>
      </c>
      <c r="J14" s="2179"/>
      <c r="K14" s="1914"/>
      <c r="M14" s="1629"/>
      <c r="O14" s="543" t="s">
        <v>388</v>
      </c>
      <c r="P14" s="589">
        <f t="shared" ref="P14:P28" si="0">IF(O14="Acceptable",I14,0)</f>
        <v>0</v>
      </c>
      <c r="Q14" s="1958"/>
      <c r="R14" s="1959"/>
      <c r="AC14" s="1116" t="s">
        <v>25</v>
      </c>
    </row>
    <row r="15" spans="1:29" ht="14.4" customHeight="1" x14ac:dyDescent="0.3">
      <c r="A15" s="345">
        <v>2</v>
      </c>
      <c r="B15" s="2158"/>
      <c r="C15" s="2159"/>
      <c r="D15" s="2160"/>
      <c r="E15" s="332"/>
      <c r="F15" s="817" t="s">
        <v>242</v>
      </c>
      <c r="G15" s="2166"/>
      <c r="H15" s="2167"/>
      <c r="I15" s="331">
        <f>IF(ISBLANK(B15),0,0+IF(ISBLANK(E15),0,0+IF(ISBLANK(G15),0,0+IF(F15="Accepted",10)+IF(F15="Published",20)+IF(F15="Granted",80))))</f>
        <v>0</v>
      </c>
      <c r="J15" s="2165"/>
      <c r="K15" s="1912"/>
      <c r="M15" s="1627"/>
      <c r="O15" s="545" t="s">
        <v>388</v>
      </c>
      <c r="P15" s="590">
        <f t="shared" si="0"/>
        <v>0</v>
      </c>
      <c r="Q15" s="1960"/>
      <c r="R15" s="1961"/>
      <c r="S15" s="1114"/>
      <c r="AC15" s="1116" t="s">
        <v>26</v>
      </c>
    </row>
    <row r="16" spans="1:29" ht="13.8" x14ac:dyDescent="0.3">
      <c r="A16" s="345">
        <v>3</v>
      </c>
      <c r="B16" s="2158"/>
      <c r="C16" s="2159"/>
      <c r="D16" s="2160"/>
      <c r="E16" s="332"/>
      <c r="F16" s="817" t="s">
        <v>242</v>
      </c>
      <c r="G16" s="2166"/>
      <c r="H16" s="2167"/>
      <c r="I16" s="331">
        <f t="shared" ref="I16:I28" si="1">IF(ISBLANK(B16),0,0+IF(ISBLANK(E16),0,0+IF(ISBLANK(G16),0,0+IF(F16="Accepted",10)+IF(F16="Published",20)+IF(F16="Granted",80))))</f>
        <v>0</v>
      </c>
      <c r="J16" s="2165"/>
      <c r="K16" s="1912"/>
      <c r="M16" s="1627"/>
      <c r="O16" s="545" t="s">
        <v>388</v>
      </c>
      <c r="P16" s="590">
        <f t="shared" si="0"/>
        <v>0</v>
      </c>
      <c r="Q16" s="1960"/>
      <c r="R16" s="1961"/>
      <c r="S16" s="435"/>
    </row>
    <row r="17" spans="1:29" ht="13.8" x14ac:dyDescent="0.3">
      <c r="A17" s="345">
        <v>4</v>
      </c>
      <c r="B17" s="2158"/>
      <c r="C17" s="2159"/>
      <c r="D17" s="2160"/>
      <c r="E17" s="332"/>
      <c r="F17" s="817" t="s">
        <v>242</v>
      </c>
      <c r="G17" s="2166"/>
      <c r="H17" s="2167"/>
      <c r="I17" s="331">
        <f t="shared" si="1"/>
        <v>0</v>
      </c>
      <c r="J17" s="2165"/>
      <c r="K17" s="1912"/>
      <c r="M17" s="1627"/>
      <c r="O17" s="545" t="s">
        <v>388</v>
      </c>
      <c r="P17" s="590">
        <f t="shared" si="0"/>
        <v>0</v>
      </c>
      <c r="Q17" s="1960"/>
      <c r="R17" s="1961"/>
      <c r="S17" s="435"/>
      <c r="AC17" s="1117"/>
    </row>
    <row r="18" spans="1:29" ht="13.8" x14ac:dyDescent="0.3">
      <c r="A18" s="345">
        <v>5</v>
      </c>
      <c r="B18" s="2158"/>
      <c r="C18" s="2159"/>
      <c r="D18" s="2160"/>
      <c r="E18" s="332"/>
      <c r="F18" s="817" t="s">
        <v>242</v>
      </c>
      <c r="G18" s="2166"/>
      <c r="H18" s="2167"/>
      <c r="I18" s="331">
        <f t="shared" si="1"/>
        <v>0</v>
      </c>
      <c r="J18" s="2165"/>
      <c r="K18" s="1912"/>
      <c r="M18" s="1627"/>
      <c r="O18" s="545" t="s">
        <v>388</v>
      </c>
      <c r="P18" s="590">
        <f t="shared" si="0"/>
        <v>0</v>
      </c>
      <c r="Q18" s="1960"/>
      <c r="R18" s="1961"/>
      <c r="S18" s="435"/>
      <c r="AC18" s="1117"/>
    </row>
    <row r="19" spans="1:29" ht="13.8" x14ac:dyDescent="0.3">
      <c r="A19" s="345">
        <v>6</v>
      </c>
      <c r="B19" s="2158"/>
      <c r="C19" s="2159"/>
      <c r="D19" s="2160"/>
      <c r="E19" s="332"/>
      <c r="F19" s="817" t="s">
        <v>242</v>
      </c>
      <c r="G19" s="2166"/>
      <c r="H19" s="2167"/>
      <c r="I19" s="331">
        <f t="shared" si="1"/>
        <v>0</v>
      </c>
      <c r="J19" s="2125"/>
      <c r="K19" s="1912"/>
      <c r="M19" s="1627"/>
      <c r="O19" s="545" t="s">
        <v>388</v>
      </c>
      <c r="P19" s="590">
        <f t="shared" si="0"/>
        <v>0</v>
      </c>
      <c r="Q19" s="1960"/>
      <c r="R19" s="1961"/>
      <c r="S19" s="435"/>
    </row>
    <row r="20" spans="1:29" ht="14.4" thickBot="1" x14ac:dyDescent="0.35">
      <c r="A20" s="345">
        <v>7</v>
      </c>
      <c r="B20" s="2158"/>
      <c r="C20" s="2159"/>
      <c r="D20" s="2160"/>
      <c r="E20" s="332"/>
      <c r="F20" s="817" t="s">
        <v>242</v>
      </c>
      <c r="G20" s="2166"/>
      <c r="H20" s="2167"/>
      <c r="I20" s="331">
        <f t="shared" si="1"/>
        <v>0</v>
      </c>
      <c r="J20" s="2125"/>
      <c r="K20" s="1912"/>
      <c r="M20" s="1627"/>
      <c r="O20" s="545" t="s">
        <v>388</v>
      </c>
      <c r="P20" s="590">
        <f t="shared" si="0"/>
        <v>0</v>
      </c>
      <c r="Q20" s="1960"/>
      <c r="R20" s="1961"/>
      <c r="S20" s="435"/>
    </row>
    <row r="21" spans="1:29" ht="14.4" hidden="1" thickBot="1" x14ac:dyDescent="0.35">
      <c r="A21" s="345">
        <v>8</v>
      </c>
      <c r="B21" s="2158"/>
      <c r="C21" s="2159"/>
      <c r="D21" s="2160"/>
      <c r="E21" s="332"/>
      <c r="F21" s="817" t="s">
        <v>242</v>
      </c>
      <c r="G21" s="2166"/>
      <c r="H21" s="2167"/>
      <c r="I21" s="331">
        <f t="shared" ref="I21:I24" si="2">IF(ISBLANK(B21),0,0+IF(ISBLANK(E21),0,0+IF(ISBLANK(G21),0,0+IF(F21="Accepted",10)+IF(F21="Published",20)+IF(F21="Granted",80))))</f>
        <v>0</v>
      </c>
      <c r="J21" s="2165"/>
      <c r="K21" s="1912"/>
      <c r="M21" s="1627"/>
      <c r="O21" s="545" t="s">
        <v>388</v>
      </c>
      <c r="P21" s="590">
        <f t="shared" si="0"/>
        <v>0</v>
      </c>
      <c r="Q21" s="1960"/>
      <c r="R21" s="1961"/>
      <c r="S21" s="435"/>
      <c r="AC21" s="1117"/>
    </row>
    <row r="22" spans="1:29" ht="14.4" hidden="1" thickBot="1" x14ac:dyDescent="0.35">
      <c r="A22" s="345">
        <v>9</v>
      </c>
      <c r="B22" s="2158"/>
      <c r="C22" s="2159"/>
      <c r="D22" s="2160"/>
      <c r="E22" s="332"/>
      <c r="F22" s="817" t="s">
        <v>242</v>
      </c>
      <c r="G22" s="2166"/>
      <c r="H22" s="2167"/>
      <c r="I22" s="331">
        <f t="shared" si="2"/>
        <v>0</v>
      </c>
      <c r="J22" s="2125"/>
      <c r="K22" s="1912"/>
      <c r="M22" s="1627"/>
      <c r="O22" s="545" t="s">
        <v>388</v>
      </c>
      <c r="P22" s="590">
        <f t="shared" si="0"/>
        <v>0</v>
      </c>
      <c r="Q22" s="1960"/>
      <c r="R22" s="1961"/>
      <c r="S22" s="435"/>
    </row>
    <row r="23" spans="1:29" ht="14.4" hidden="1" thickBot="1" x14ac:dyDescent="0.35">
      <c r="A23" s="345">
        <v>10</v>
      </c>
      <c r="B23" s="2158"/>
      <c r="C23" s="2159"/>
      <c r="D23" s="2160"/>
      <c r="E23" s="332"/>
      <c r="F23" s="817" t="s">
        <v>242</v>
      </c>
      <c r="G23" s="2166"/>
      <c r="H23" s="2167"/>
      <c r="I23" s="331">
        <f t="shared" ref="I23" si="3">IF(ISBLANK(B23),0,0+IF(ISBLANK(E23),0,0+IF(ISBLANK(G23),0,0+IF(F23="Accepted",10)+IF(F23="Published",20)+IF(F23="Granted",80))))</f>
        <v>0</v>
      </c>
      <c r="J23" s="2125"/>
      <c r="K23" s="1912"/>
      <c r="M23" s="1627"/>
      <c r="O23" s="545" t="s">
        <v>388</v>
      </c>
      <c r="P23" s="590">
        <f t="shared" si="0"/>
        <v>0</v>
      </c>
      <c r="Q23" s="1960"/>
      <c r="R23" s="1961"/>
      <c r="S23" s="435"/>
    </row>
    <row r="24" spans="1:29" ht="14.4" hidden="1" thickBot="1" x14ac:dyDescent="0.35">
      <c r="A24" s="345">
        <v>11</v>
      </c>
      <c r="B24" s="2158"/>
      <c r="C24" s="2159"/>
      <c r="D24" s="2160"/>
      <c r="E24" s="332"/>
      <c r="F24" s="817" t="s">
        <v>242</v>
      </c>
      <c r="G24" s="2166"/>
      <c r="H24" s="2167"/>
      <c r="I24" s="331">
        <f t="shared" si="2"/>
        <v>0</v>
      </c>
      <c r="J24" s="2125"/>
      <c r="K24" s="1912"/>
      <c r="M24" s="1627"/>
      <c r="O24" s="545" t="s">
        <v>388</v>
      </c>
      <c r="P24" s="590">
        <f t="shared" si="0"/>
        <v>0</v>
      </c>
      <c r="Q24" s="1960"/>
      <c r="R24" s="1961"/>
      <c r="S24" s="435"/>
    </row>
    <row r="25" spans="1:29" ht="14.4" hidden="1" thickBot="1" x14ac:dyDescent="0.35">
      <c r="A25" s="345">
        <v>12</v>
      </c>
      <c r="B25" s="2158"/>
      <c r="C25" s="2159"/>
      <c r="D25" s="2160"/>
      <c r="E25" s="332"/>
      <c r="F25" s="817" t="s">
        <v>242</v>
      </c>
      <c r="G25" s="2166"/>
      <c r="H25" s="2167"/>
      <c r="I25" s="331">
        <f t="shared" si="1"/>
        <v>0</v>
      </c>
      <c r="J25" s="2165"/>
      <c r="K25" s="1912"/>
      <c r="M25" s="1627"/>
      <c r="O25" s="545" t="s">
        <v>388</v>
      </c>
      <c r="P25" s="590">
        <f t="shared" si="0"/>
        <v>0</v>
      </c>
      <c r="Q25" s="1960"/>
      <c r="R25" s="1961"/>
      <c r="S25" s="435"/>
      <c r="AC25" s="1117"/>
    </row>
    <row r="26" spans="1:29" ht="14.4" hidden="1" thickBot="1" x14ac:dyDescent="0.35">
      <c r="A26" s="345">
        <v>13</v>
      </c>
      <c r="B26" s="2158"/>
      <c r="C26" s="2159"/>
      <c r="D26" s="2160"/>
      <c r="E26" s="332"/>
      <c r="F26" s="817" t="s">
        <v>242</v>
      </c>
      <c r="G26" s="2166"/>
      <c r="H26" s="2167"/>
      <c r="I26" s="331">
        <f t="shared" si="1"/>
        <v>0</v>
      </c>
      <c r="J26" s="2125"/>
      <c r="K26" s="1912"/>
      <c r="M26" s="1627"/>
      <c r="O26" s="545" t="s">
        <v>388</v>
      </c>
      <c r="P26" s="590">
        <f t="shared" si="0"/>
        <v>0</v>
      </c>
      <c r="Q26" s="1960"/>
      <c r="R26" s="1961"/>
      <c r="S26" s="435"/>
    </row>
    <row r="27" spans="1:29" ht="14.4" hidden="1" thickBot="1" x14ac:dyDescent="0.35">
      <c r="A27" s="345">
        <v>14</v>
      </c>
      <c r="B27" s="2158"/>
      <c r="C27" s="2159"/>
      <c r="D27" s="2160"/>
      <c r="E27" s="332"/>
      <c r="F27" s="817" t="s">
        <v>242</v>
      </c>
      <c r="G27" s="2166"/>
      <c r="H27" s="2167"/>
      <c r="I27" s="331">
        <f t="shared" si="1"/>
        <v>0</v>
      </c>
      <c r="J27" s="2125"/>
      <c r="K27" s="1912"/>
      <c r="M27" s="1627"/>
      <c r="O27" s="545" t="s">
        <v>388</v>
      </c>
      <c r="P27" s="590">
        <f t="shared" si="0"/>
        <v>0</v>
      </c>
      <c r="Q27" s="1960"/>
      <c r="R27" s="1961"/>
      <c r="S27" s="435"/>
    </row>
    <row r="28" spans="1:29" ht="14.4" hidden="1" thickBot="1" x14ac:dyDescent="0.35">
      <c r="A28" s="345">
        <v>15</v>
      </c>
      <c r="B28" s="2158"/>
      <c r="C28" s="2159"/>
      <c r="D28" s="2160"/>
      <c r="E28" s="332"/>
      <c r="F28" s="817" t="s">
        <v>242</v>
      </c>
      <c r="G28" s="2166"/>
      <c r="H28" s="2167"/>
      <c r="I28" s="331">
        <f t="shared" si="1"/>
        <v>0</v>
      </c>
      <c r="J28" s="2125"/>
      <c r="K28" s="1912"/>
      <c r="M28" s="1627"/>
      <c r="O28" s="551" t="s">
        <v>388</v>
      </c>
      <c r="P28" s="590">
        <f t="shared" si="0"/>
        <v>0</v>
      </c>
      <c r="Q28" s="1960"/>
      <c r="R28" s="1961"/>
      <c r="S28" s="435"/>
    </row>
    <row r="29" spans="1:29" ht="15" customHeight="1" thickBot="1" x14ac:dyDescent="0.35">
      <c r="A29" s="1118"/>
      <c r="B29" s="2189"/>
      <c r="C29" s="2189"/>
      <c r="D29" s="2189"/>
      <c r="E29" s="1119"/>
      <c r="F29" s="1119"/>
      <c r="G29" s="2194" t="s">
        <v>14</v>
      </c>
      <c r="H29" s="2195"/>
      <c r="I29" s="1120">
        <f>SUM(I14:I28)</f>
        <v>0</v>
      </c>
      <c r="J29" s="2183"/>
      <c r="K29" s="2184"/>
      <c r="M29" s="1628"/>
      <c r="O29" s="581"/>
      <c r="P29" s="593">
        <f>SUM(P14:P28)</f>
        <v>0</v>
      </c>
      <c r="Q29" s="2235"/>
      <c r="R29" s="2236"/>
    </row>
    <row r="30" spans="1:29" ht="14.4" thickBot="1" x14ac:dyDescent="0.35">
      <c r="A30" s="1118"/>
      <c r="B30" s="1121"/>
      <c r="C30" s="1121"/>
      <c r="D30" s="1121"/>
      <c r="E30" s="1122"/>
      <c r="F30" s="1122"/>
      <c r="G30" s="1121"/>
      <c r="H30" s="1121"/>
      <c r="I30" s="1121"/>
      <c r="J30" s="1121"/>
      <c r="K30" s="1123"/>
    </row>
    <row r="31" spans="1:29" s="684" customFormat="1" ht="14.4" thickBot="1" x14ac:dyDescent="0.35">
      <c r="A31" s="2174" t="s">
        <v>28</v>
      </c>
      <c r="B31" s="2175"/>
      <c r="C31" s="2175"/>
      <c r="D31" s="2175"/>
      <c r="E31" s="2175"/>
      <c r="F31" s="2175"/>
      <c r="G31" s="2175"/>
      <c r="H31" s="2175"/>
      <c r="I31" s="2175"/>
      <c r="J31" s="2175"/>
      <c r="K31" s="2176"/>
      <c r="M31" s="1511" t="str">
        <f>A31</f>
        <v>WITH MULTIPLE INVENTORS</v>
      </c>
      <c r="O31" s="2232" t="str">
        <f>A31</f>
        <v>WITH MULTIPLE INVENTORS</v>
      </c>
      <c r="P31" s="2232"/>
      <c r="Q31" s="2232"/>
      <c r="R31" s="2232"/>
      <c r="T31" s="1104"/>
      <c r="U31" s="1104"/>
      <c r="AC31" s="1124"/>
    </row>
    <row r="32" spans="1:29" s="435" customFormat="1" ht="28.2" thickBot="1" x14ac:dyDescent="0.35">
      <c r="A32" s="346" t="s">
        <v>7</v>
      </c>
      <c r="B32" s="2154" t="s">
        <v>24</v>
      </c>
      <c r="C32" s="2161"/>
      <c r="D32" s="2162"/>
      <c r="E32" s="1318" t="s">
        <v>194</v>
      </c>
      <c r="F32" s="810" t="s">
        <v>195</v>
      </c>
      <c r="G32" s="2154" t="s">
        <v>332</v>
      </c>
      <c r="H32" s="2162"/>
      <c r="I32" s="30" t="s">
        <v>278</v>
      </c>
      <c r="J32" s="810" t="s">
        <v>171</v>
      </c>
      <c r="K32" s="348" t="s">
        <v>190</v>
      </c>
      <c r="M32" s="1630" t="s">
        <v>447</v>
      </c>
      <c r="O32" s="578" t="s">
        <v>184</v>
      </c>
      <c r="P32" s="796" t="s">
        <v>445</v>
      </c>
      <c r="Q32" s="822" t="s">
        <v>174</v>
      </c>
      <c r="R32" s="580" t="s">
        <v>172</v>
      </c>
      <c r="T32" s="453"/>
      <c r="U32" s="453"/>
      <c r="AC32" s="1125"/>
    </row>
    <row r="33" spans="1:29" ht="13.8" x14ac:dyDescent="0.3">
      <c r="A33" s="347">
        <v>1</v>
      </c>
      <c r="B33" s="2190"/>
      <c r="C33" s="2191"/>
      <c r="D33" s="2192"/>
      <c r="E33" s="334"/>
      <c r="F33" s="817" t="s">
        <v>242</v>
      </c>
      <c r="G33" s="2151"/>
      <c r="H33" s="2152"/>
      <c r="I33" s="335">
        <v>0</v>
      </c>
      <c r="J33" s="577">
        <f>(IF(ISBLANK(B33),0,0+(IF(ISBLANK(E33),0,0+(IF(ISBLANK(F33),0,0+(IF(ISBLANK(G33),0,0+IF(F33="Accepted",10)+IF(F33="Published",20)+IF(F33="Granted",80)))*I33))))))</f>
        <v>0</v>
      </c>
      <c r="K33" s="351"/>
      <c r="M33" s="1629"/>
      <c r="O33" s="543" t="s">
        <v>388</v>
      </c>
      <c r="P33" s="621">
        <f t="shared" ref="P33:P47" si="4">IF(O33="Acceptable",I33,0)</f>
        <v>0</v>
      </c>
      <c r="Q33" s="589">
        <f t="shared" ref="Q33:Q47" si="5">(IF(ISBLANK(B33),0,0+(IF(ISBLANK(E33),0,0+(IF(ISBLANK(F33),0,0+(IF(ISBLANK(G33),0,0+IF(F33="Accepted",10)+IF(F33="Published",20)+IF(F33="Granted",80)))*P33))))))</f>
        <v>0</v>
      </c>
      <c r="R33" s="544"/>
    </row>
    <row r="34" spans="1:29" ht="13.8" x14ac:dyDescent="0.3">
      <c r="A34" s="345">
        <v>2</v>
      </c>
      <c r="B34" s="2158"/>
      <c r="C34" s="2159"/>
      <c r="D34" s="2160"/>
      <c r="E34" s="332"/>
      <c r="F34" s="817" t="s">
        <v>242</v>
      </c>
      <c r="G34" s="2166"/>
      <c r="H34" s="2167"/>
      <c r="I34" s="336">
        <v>0</v>
      </c>
      <c r="J34" s="362">
        <f>(IF(ISBLANK(B34),0,0+(IF(ISBLANK(E34),0,0+(IF(ISBLANK(F34),0,0+(IF(ISBLANK(G34),0,0+IF(F34="Accepted",10)+IF(F34="Published",20)+IF(F34="Granted",80)))*I34))))))</f>
        <v>0</v>
      </c>
      <c r="K34" s="252"/>
      <c r="M34" s="1627"/>
      <c r="O34" s="545" t="s">
        <v>388</v>
      </c>
      <c r="P34" s="587">
        <f t="shared" si="4"/>
        <v>0</v>
      </c>
      <c r="Q34" s="590">
        <f t="shared" si="5"/>
        <v>0</v>
      </c>
      <c r="R34" s="546"/>
    </row>
    <row r="35" spans="1:29" ht="13.8" x14ac:dyDescent="0.3">
      <c r="A35" s="345">
        <v>3</v>
      </c>
      <c r="B35" s="2158"/>
      <c r="C35" s="2159"/>
      <c r="D35" s="2160"/>
      <c r="E35" s="332"/>
      <c r="F35" s="817" t="s">
        <v>242</v>
      </c>
      <c r="G35" s="2166"/>
      <c r="H35" s="2167"/>
      <c r="I35" s="336">
        <v>0</v>
      </c>
      <c r="J35" s="362">
        <f t="shared" ref="J35:J47" si="6">(IF(ISBLANK(B35),0,0+(IF(ISBLANK(E35),0,0+(IF(ISBLANK(F35),0,0+(IF(ISBLANK(G35),0,0+IF(F35="Accepted",10)+IF(F35="Published",20)+IF(F35="Granted",80)))*I35))))))</f>
        <v>0</v>
      </c>
      <c r="K35" s="252"/>
      <c r="M35" s="1627"/>
      <c r="O35" s="545" t="s">
        <v>388</v>
      </c>
      <c r="P35" s="587">
        <f t="shared" si="4"/>
        <v>0</v>
      </c>
      <c r="Q35" s="590">
        <f t="shared" si="5"/>
        <v>0</v>
      </c>
      <c r="R35" s="546"/>
    </row>
    <row r="36" spans="1:29" ht="13.8" x14ac:dyDescent="0.3">
      <c r="A36" s="345">
        <v>4</v>
      </c>
      <c r="B36" s="2158"/>
      <c r="C36" s="2159"/>
      <c r="D36" s="2160"/>
      <c r="E36" s="332"/>
      <c r="F36" s="817" t="s">
        <v>242</v>
      </c>
      <c r="G36" s="2166"/>
      <c r="H36" s="2167"/>
      <c r="I36" s="336">
        <v>0</v>
      </c>
      <c r="J36" s="362">
        <f t="shared" si="6"/>
        <v>0</v>
      </c>
      <c r="K36" s="252"/>
      <c r="M36" s="1627"/>
      <c r="O36" s="545" t="s">
        <v>388</v>
      </c>
      <c r="P36" s="587">
        <f t="shared" si="4"/>
        <v>0</v>
      </c>
      <c r="Q36" s="590">
        <f t="shared" si="5"/>
        <v>0</v>
      </c>
      <c r="R36" s="546"/>
    </row>
    <row r="37" spans="1:29" ht="13.8" x14ac:dyDescent="0.3">
      <c r="A37" s="345">
        <v>5</v>
      </c>
      <c r="B37" s="2158"/>
      <c r="C37" s="2159"/>
      <c r="D37" s="2160"/>
      <c r="E37" s="332"/>
      <c r="F37" s="817" t="s">
        <v>242</v>
      </c>
      <c r="G37" s="2166"/>
      <c r="H37" s="2167"/>
      <c r="I37" s="336">
        <v>0</v>
      </c>
      <c r="J37" s="362">
        <f t="shared" si="6"/>
        <v>0</v>
      </c>
      <c r="K37" s="252"/>
      <c r="M37" s="1627"/>
      <c r="O37" s="545" t="s">
        <v>388</v>
      </c>
      <c r="P37" s="587">
        <f t="shared" si="4"/>
        <v>0</v>
      </c>
      <c r="Q37" s="590">
        <f t="shared" si="5"/>
        <v>0</v>
      </c>
      <c r="R37" s="546"/>
    </row>
    <row r="38" spans="1:29" ht="13.8" x14ac:dyDescent="0.3">
      <c r="A38" s="345">
        <v>6</v>
      </c>
      <c r="B38" s="2158"/>
      <c r="C38" s="2159"/>
      <c r="D38" s="2160"/>
      <c r="E38" s="332"/>
      <c r="F38" s="817" t="s">
        <v>242</v>
      </c>
      <c r="G38" s="2166"/>
      <c r="H38" s="2167"/>
      <c r="I38" s="336">
        <v>0</v>
      </c>
      <c r="J38" s="362">
        <f t="shared" si="6"/>
        <v>0</v>
      </c>
      <c r="K38" s="252"/>
      <c r="M38" s="1627"/>
      <c r="O38" s="545" t="s">
        <v>388</v>
      </c>
      <c r="P38" s="587">
        <f t="shared" si="4"/>
        <v>0</v>
      </c>
      <c r="Q38" s="590">
        <f t="shared" si="5"/>
        <v>0</v>
      </c>
      <c r="R38" s="546"/>
    </row>
    <row r="39" spans="1:29" ht="13.8" x14ac:dyDescent="0.3">
      <c r="A39" s="345">
        <v>7</v>
      </c>
      <c r="B39" s="2158"/>
      <c r="C39" s="2159"/>
      <c r="D39" s="2160"/>
      <c r="E39" s="332"/>
      <c r="F39" s="817" t="s">
        <v>242</v>
      </c>
      <c r="G39" s="2166"/>
      <c r="H39" s="2167"/>
      <c r="I39" s="336">
        <v>0</v>
      </c>
      <c r="J39" s="362">
        <f t="shared" ref="J39:J41" si="7">(IF(ISBLANK(B39),0,0+(IF(ISBLANK(E39),0,0+(IF(ISBLANK(F39),0,0+(IF(ISBLANK(G39),0,0+IF(F39="Accepted",10)+IF(F39="Published",20)+IF(F39="Granted",80)))*I39))))))</f>
        <v>0</v>
      </c>
      <c r="K39" s="252"/>
      <c r="M39" s="1627"/>
      <c r="O39" s="545" t="s">
        <v>388</v>
      </c>
      <c r="P39" s="587">
        <f t="shared" si="4"/>
        <v>0</v>
      </c>
      <c r="Q39" s="590">
        <f t="shared" si="5"/>
        <v>0</v>
      </c>
      <c r="R39" s="546"/>
    </row>
    <row r="40" spans="1:29" ht="14.4" thickBot="1" x14ac:dyDescent="0.35">
      <c r="A40" s="345">
        <v>8</v>
      </c>
      <c r="B40" s="2158"/>
      <c r="C40" s="2159"/>
      <c r="D40" s="2160"/>
      <c r="E40" s="332"/>
      <c r="F40" s="817" t="s">
        <v>242</v>
      </c>
      <c r="G40" s="2166"/>
      <c r="H40" s="2167"/>
      <c r="I40" s="336">
        <v>0</v>
      </c>
      <c r="J40" s="362">
        <f t="shared" si="7"/>
        <v>0</v>
      </c>
      <c r="K40" s="252"/>
      <c r="M40" s="1627"/>
      <c r="O40" s="545" t="s">
        <v>388</v>
      </c>
      <c r="P40" s="587">
        <f t="shared" si="4"/>
        <v>0</v>
      </c>
      <c r="Q40" s="590">
        <f t="shared" si="5"/>
        <v>0</v>
      </c>
      <c r="R40" s="546"/>
    </row>
    <row r="41" spans="1:29" ht="14.4" hidden="1" thickBot="1" x14ac:dyDescent="0.35">
      <c r="A41" s="345">
        <v>9</v>
      </c>
      <c r="B41" s="2158"/>
      <c r="C41" s="2159"/>
      <c r="D41" s="2160"/>
      <c r="E41" s="330"/>
      <c r="F41" s="817" t="s">
        <v>242</v>
      </c>
      <c r="G41" s="2166"/>
      <c r="H41" s="2167"/>
      <c r="I41" s="336">
        <v>0</v>
      </c>
      <c r="J41" s="362">
        <f t="shared" si="7"/>
        <v>0</v>
      </c>
      <c r="K41" s="252"/>
      <c r="M41" s="1627"/>
      <c r="O41" s="545" t="s">
        <v>388</v>
      </c>
      <c r="P41" s="587">
        <f t="shared" si="4"/>
        <v>0</v>
      </c>
      <c r="Q41" s="590">
        <f t="shared" si="5"/>
        <v>0</v>
      </c>
      <c r="R41" s="546"/>
    </row>
    <row r="42" spans="1:29" ht="14.4" hidden="1" thickBot="1" x14ac:dyDescent="0.35">
      <c r="A42" s="345">
        <v>10</v>
      </c>
      <c r="B42" s="2158"/>
      <c r="C42" s="2159"/>
      <c r="D42" s="2160"/>
      <c r="E42" s="330"/>
      <c r="F42" s="817" t="s">
        <v>242</v>
      </c>
      <c r="G42" s="2166"/>
      <c r="H42" s="2167"/>
      <c r="I42" s="336">
        <v>0</v>
      </c>
      <c r="J42" s="362">
        <f t="shared" si="6"/>
        <v>0</v>
      </c>
      <c r="K42" s="252"/>
      <c r="M42" s="1627"/>
      <c r="O42" s="545" t="s">
        <v>388</v>
      </c>
      <c r="P42" s="587">
        <f t="shared" si="4"/>
        <v>0</v>
      </c>
      <c r="Q42" s="590">
        <f t="shared" si="5"/>
        <v>0</v>
      </c>
      <c r="R42" s="546"/>
    </row>
    <row r="43" spans="1:29" ht="14.4" hidden="1" thickBot="1" x14ac:dyDescent="0.35">
      <c r="A43" s="345">
        <v>11</v>
      </c>
      <c r="B43" s="2158"/>
      <c r="C43" s="2159"/>
      <c r="D43" s="2160"/>
      <c r="E43" s="330"/>
      <c r="F43" s="817" t="s">
        <v>242</v>
      </c>
      <c r="G43" s="2166"/>
      <c r="H43" s="2167"/>
      <c r="I43" s="336">
        <v>0</v>
      </c>
      <c r="J43" s="362">
        <f t="shared" ref="J43:J44" si="8">(IF(ISBLANK(B43),0,0+(IF(ISBLANK(E43),0,0+(IF(ISBLANK(F43),0,0+(IF(ISBLANK(G43),0,0+IF(F43="Accepted",10)+IF(F43="Published",20)+IF(F43="Granted",80)))*I43))))))</f>
        <v>0</v>
      </c>
      <c r="K43" s="252"/>
      <c r="M43" s="1627"/>
      <c r="O43" s="545" t="s">
        <v>388</v>
      </c>
      <c r="P43" s="587">
        <f t="shared" si="4"/>
        <v>0</v>
      </c>
      <c r="Q43" s="590">
        <f t="shared" si="5"/>
        <v>0</v>
      </c>
      <c r="R43" s="546"/>
    </row>
    <row r="44" spans="1:29" ht="14.4" hidden="1" thickBot="1" x14ac:dyDescent="0.35">
      <c r="A44" s="345">
        <v>12</v>
      </c>
      <c r="B44" s="2158"/>
      <c r="C44" s="2159"/>
      <c r="D44" s="2160"/>
      <c r="E44" s="330"/>
      <c r="F44" s="817" t="s">
        <v>242</v>
      </c>
      <c r="G44" s="2166"/>
      <c r="H44" s="2167"/>
      <c r="I44" s="336">
        <v>0</v>
      </c>
      <c r="J44" s="362">
        <f t="shared" si="8"/>
        <v>0</v>
      </c>
      <c r="K44" s="252"/>
      <c r="M44" s="1627"/>
      <c r="O44" s="545" t="s">
        <v>388</v>
      </c>
      <c r="P44" s="587">
        <f t="shared" si="4"/>
        <v>0</v>
      </c>
      <c r="Q44" s="590">
        <f t="shared" si="5"/>
        <v>0</v>
      </c>
      <c r="R44" s="546"/>
    </row>
    <row r="45" spans="1:29" ht="14.4" hidden="1" thickBot="1" x14ac:dyDescent="0.35">
      <c r="A45" s="345">
        <v>13</v>
      </c>
      <c r="B45" s="2158"/>
      <c r="C45" s="2159"/>
      <c r="D45" s="2160"/>
      <c r="E45" s="330"/>
      <c r="F45" s="817" t="s">
        <v>242</v>
      </c>
      <c r="G45" s="2166"/>
      <c r="H45" s="2167"/>
      <c r="I45" s="336">
        <v>0</v>
      </c>
      <c r="J45" s="362">
        <f t="shared" si="6"/>
        <v>0</v>
      </c>
      <c r="K45" s="252"/>
      <c r="M45" s="1627"/>
      <c r="O45" s="545" t="s">
        <v>388</v>
      </c>
      <c r="P45" s="587">
        <f t="shared" si="4"/>
        <v>0</v>
      </c>
      <c r="Q45" s="590">
        <f t="shared" si="5"/>
        <v>0</v>
      </c>
      <c r="R45" s="546"/>
    </row>
    <row r="46" spans="1:29" ht="14.4" hidden="1" thickBot="1" x14ac:dyDescent="0.35">
      <c r="A46" s="345">
        <v>14</v>
      </c>
      <c r="B46" s="2158"/>
      <c r="C46" s="2159"/>
      <c r="D46" s="2160"/>
      <c r="E46" s="330"/>
      <c r="F46" s="817" t="s">
        <v>242</v>
      </c>
      <c r="G46" s="2166"/>
      <c r="H46" s="2167"/>
      <c r="I46" s="336">
        <v>0</v>
      </c>
      <c r="J46" s="362">
        <f t="shared" si="6"/>
        <v>0</v>
      </c>
      <c r="K46" s="252"/>
      <c r="M46" s="1627"/>
      <c r="O46" s="545" t="s">
        <v>388</v>
      </c>
      <c r="P46" s="587">
        <f t="shared" si="4"/>
        <v>0</v>
      </c>
      <c r="Q46" s="590">
        <f t="shared" si="5"/>
        <v>0</v>
      </c>
      <c r="R46" s="546"/>
    </row>
    <row r="47" spans="1:29" ht="14.4" hidden="1" thickBot="1" x14ac:dyDescent="0.35">
      <c r="A47" s="345">
        <v>15</v>
      </c>
      <c r="B47" s="2158"/>
      <c r="C47" s="2159"/>
      <c r="D47" s="2160"/>
      <c r="E47" s="330"/>
      <c r="F47" s="817" t="s">
        <v>242</v>
      </c>
      <c r="G47" s="2166"/>
      <c r="H47" s="2167"/>
      <c r="I47" s="336">
        <v>0</v>
      </c>
      <c r="J47" s="362">
        <f t="shared" si="6"/>
        <v>0</v>
      </c>
      <c r="K47" s="252"/>
      <c r="M47" s="1627"/>
      <c r="O47" s="551" t="s">
        <v>388</v>
      </c>
      <c r="P47" s="587">
        <f t="shared" si="4"/>
        <v>0</v>
      </c>
      <c r="Q47" s="591">
        <f t="shared" si="5"/>
        <v>0</v>
      </c>
      <c r="R47" s="546"/>
    </row>
    <row r="48" spans="1:29" s="684" customFormat="1" ht="14.4" customHeight="1" thickBot="1" x14ac:dyDescent="0.35">
      <c r="A48" s="1118"/>
      <c r="B48" s="1420" t="s">
        <v>599</v>
      </c>
      <c r="C48" s="1421"/>
      <c r="D48" s="1422"/>
      <c r="E48" s="1119"/>
      <c r="F48" s="1126"/>
      <c r="G48" s="2180"/>
      <c r="H48" s="2182"/>
      <c r="I48" s="1127" t="s">
        <v>14</v>
      </c>
      <c r="J48" s="1128">
        <f>SUM(J33:J47)</f>
        <v>0</v>
      </c>
      <c r="K48" s="1129"/>
      <c r="M48" s="1631"/>
      <c r="O48" s="581"/>
      <c r="P48" s="1130"/>
      <c r="Q48" s="620">
        <f>SUM(Q33:Q47)</f>
        <v>0</v>
      </c>
      <c r="R48" s="582"/>
      <c r="T48" s="1104"/>
      <c r="U48" s="1104"/>
      <c r="AC48" s="1124"/>
    </row>
    <row r="49" spans="1:29" ht="14.4" thickBot="1" x14ac:dyDescent="0.35">
      <c r="A49" s="1131"/>
      <c r="B49" s="1132"/>
      <c r="C49" s="1132"/>
      <c r="D49" s="1132"/>
      <c r="E49" s="1132"/>
      <c r="F49" s="1132"/>
      <c r="G49" s="1133"/>
      <c r="H49" s="1448"/>
      <c r="I49" s="1448"/>
      <c r="J49" s="1132"/>
      <c r="K49" s="1134"/>
    </row>
    <row r="50" spans="1:29" ht="14.4" thickBot="1" x14ac:dyDescent="0.35">
      <c r="A50" s="1135" t="s">
        <v>124</v>
      </c>
      <c r="B50" s="1136" t="s">
        <v>316</v>
      </c>
      <c r="C50" s="1137"/>
      <c r="D50" s="1137"/>
      <c r="E50" s="1137"/>
      <c r="F50" s="1137"/>
      <c r="G50" s="2188"/>
      <c r="H50" s="2188"/>
      <c r="I50" s="1137"/>
      <c r="J50" s="1137"/>
      <c r="K50" s="1134"/>
      <c r="M50" s="1103" t="str">
        <f>B50</f>
        <v>UTILITY MODELS AND INDUSTRIAL DESIGNS</v>
      </c>
      <c r="O50" s="854" t="str">
        <f>B50</f>
        <v>UTILITY MODELS AND INDUSTRIAL DESIGNS</v>
      </c>
    </row>
    <row r="51" spans="1:29" s="727" customFormat="1" ht="14.4" thickBot="1" x14ac:dyDescent="0.35">
      <c r="A51" s="2185" t="s">
        <v>27</v>
      </c>
      <c r="B51" s="2186"/>
      <c r="C51" s="2186"/>
      <c r="D51" s="2186"/>
      <c r="E51" s="2186"/>
      <c r="F51" s="2186"/>
      <c r="G51" s="2186"/>
      <c r="H51" s="2186"/>
      <c r="I51" s="2186"/>
      <c r="J51" s="2186"/>
      <c r="K51" s="2187"/>
      <c r="M51" s="853" t="str">
        <f>A51</f>
        <v>SOLE INVENTOR</v>
      </c>
      <c r="O51" s="2237" t="str">
        <f>A51</f>
        <v>SOLE INVENTOR</v>
      </c>
      <c r="P51" s="2237"/>
      <c r="Q51" s="2237"/>
      <c r="R51" s="2237"/>
      <c r="T51" s="1138"/>
      <c r="U51" s="1138"/>
      <c r="AC51" s="1139"/>
    </row>
    <row r="52" spans="1:29" s="435" customFormat="1" ht="28.2" thickBot="1" x14ac:dyDescent="0.35">
      <c r="A52" s="343" t="s">
        <v>7</v>
      </c>
      <c r="B52" s="2154" t="s">
        <v>318</v>
      </c>
      <c r="C52" s="2161"/>
      <c r="D52" s="2162"/>
      <c r="E52" s="810" t="s">
        <v>317</v>
      </c>
      <c r="F52" s="810" t="s">
        <v>320</v>
      </c>
      <c r="G52" s="2153" t="s">
        <v>319</v>
      </c>
      <c r="H52" s="2153"/>
      <c r="I52" s="809" t="s">
        <v>171</v>
      </c>
      <c r="J52" s="2193" t="s">
        <v>190</v>
      </c>
      <c r="K52" s="2178"/>
      <c r="M52" s="1630" t="s">
        <v>447</v>
      </c>
      <c r="O52" s="578" t="s">
        <v>184</v>
      </c>
      <c r="P52" s="579" t="s">
        <v>174</v>
      </c>
      <c r="Q52" s="2233" t="s">
        <v>172</v>
      </c>
      <c r="R52" s="2234"/>
      <c r="T52" s="453"/>
      <c r="U52" s="453"/>
      <c r="AC52" s="1125"/>
    </row>
    <row r="53" spans="1:29" ht="14.4" customHeight="1" x14ac:dyDescent="0.3">
      <c r="A53" s="344">
        <v>1</v>
      </c>
      <c r="B53" s="2155"/>
      <c r="C53" s="2156"/>
      <c r="D53" s="2157"/>
      <c r="E53" s="430" t="s">
        <v>242</v>
      </c>
      <c r="F53" s="430"/>
      <c r="G53" s="2151"/>
      <c r="H53" s="2152"/>
      <c r="I53" s="350">
        <f>IF(ISBLANK(B53),0,0+IF(ISBLANK(F53),0,0+IF(ISBLANK(G53),0,0+IF(E53="Utility Model",10,0+IF(E53="Industrial Design",5,0)))))</f>
        <v>0</v>
      </c>
      <c r="J53" s="2143"/>
      <c r="K53" s="1914"/>
      <c r="M53" s="1629"/>
      <c r="O53" s="543" t="s">
        <v>388</v>
      </c>
      <c r="P53" s="589">
        <f t="shared" ref="P53:P67" si="9">IF(O53="Acceptable",I53,0)</f>
        <v>0</v>
      </c>
      <c r="Q53" s="1960"/>
      <c r="R53" s="1961"/>
      <c r="AC53" s="754" t="s">
        <v>242</v>
      </c>
    </row>
    <row r="54" spans="1:29" ht="13.8" x14ac:dyDescent="0.3">
      <c r="A54" s="345">
        <v>2</v>
      </c>
      <c r="B54" s="2158"/>
      <c r="C54" s="2159"/>
      <c r="D54" s="2160"/>
      <c r="E54" s="523" t="s">
        <v>242</v>
      </c>
      <c r="F54" s="523"/>
      <c r="G54" s="2151"/>
      <c r="H54" s="2152"/>
      <c r="I54" s="350">
        <f t="shared" ref="I54:I67" si="10">IF(ISBLANK(B54),0,0+IF(ISBLANK(F54),0,0+IF(ISBLANK(G54),0,0+IF(E54="Utility Model",10,0+IF(E54="Industrial Design",5,0)))))</f>
        <v>0</v>
      </c>
      <c r="J54" s="2125"/>
      <c r="K54" s="1912"/>
      <c r="M54" s="1627"/>
      <c r="O54" s="545" t="s">
        <v>388</v>
      </c>
      <c r="P54" s="590">
        <f t="shared" si="9"/>
        <v>0</v>
      </c>
      <c r="Q54" s="1960"/>
      <c r="R54" s="1961"/>
      <c r="AC54" s="754" t="s">
        <v>315</v>
      </c>
    </row>
    <row r="55" spans="1:29" ht="13.8" x14ac:dyDescent="0.3">
      <c r="A55" s="345">
        <v>3</v>
      </c>
      <c r="B55" s="2158"/>
      <c r="C55" s="2159"/>
      <c r="D55" s="2160"/>
      <c r="E55" s="523" t="s">
        <v>242</v>
      </c>
      <c r="F55" s="523"/>
      <c r="G55" s="2151"/>
      <c r="H55" s="2152"/>
      <c r="I55" s="350">
        <f t="shared" si="10"/>
        <v>0</v>
      </c>
      <c r="J55" s="2125"/>
      <c r="K55" s="1912"/>
      <c r="M55" s="1627"/>
      <c r="O55" s="545" t="s">
        <v>388</v>
      </c>
      <c r="P55" s="590">
        <f t="shared" si="9"/>
        <v>0</v>
      </c>
      <c r="Q55" s="1960"/>
      <c r="R55" s="1961"/>
      <c r="AC55" s="754" t="s">
        <v>206</v>
      </c>
    </row>
    <row r="56" spans="1:29" ht="13.8" customHeight="1" thickBot="1" x14ac:dyDescent="0.35">
      <c r="A56" s="345">
        <v>4</v>
      </c>
      <c r="B56" s="2158"/>
      <c r="C56" s="2159"/>
      <c r="D56" s="2160"/>
      <c r="E56" s="523" t="s">
        <v>242</v>
      </c>
      <c r="F56" s="523"/>
      <c r="G56" s="2151"/>
      <c r="H56" s="2152"/>
      <c r="I56" s="350">
        <f t="shared" si="10"/>
        <v>0</v>
      </c>
      <c r="J56" s="2125"/>
      <c r="K56" s="1912"/>
      <c r="M56" s="1627"/>
      <c r="O56" s="545" t="s">
        <v>388</v>
      </c>
      <c r="P56" s="590">
        <f t="shared" si="9"/>
        <v>0</v>
      </c>
      <c r="Q56" s="1960"/>
      <c r="R56" s="1961"/>
      <c r="AC56" s="754" t="s">
        <v>315</v>
      </c>
    </row>
    <row r="57" spans="1:29" ht="13.8" hidden="1" customHeight="1" x14ac:dyDescent="0.3">
      <c r="A57" s="345">
        <v>5</v>
      </c>
      <c r="B57" s="2158"/>
      <c r="C57" s="2159"/>
      <c r="D57" s="2160"/>
      <c r="E57" s="523" t="s">
        <v>242</v>
      </c>
      <c r="F57" s="523"/>
      <c r="G57" s="2151"/>
      <c r="H57" s="2152"/>
      <c r="I57" s="350">
        <f t="shared" ref="I57" si="11">IF(ISBLANK(B57),0,0+IF(ISBLANK(F57),0,0+IF(ISBLANK(G57),0,0+IF(E57="Utility Model",10,0+IF(E57="Industrial Design",5,0)))))</f>
        <v>0</v>
      </c>
      <c r="J57" s="2125"/>
      <c r="K57" s="1912"/>
      <c r="M57" s="1627"/>
      <c r="O57" s="545" t="s">
        <v>388</v>
      </c>
      <c r="P57" s="590">
        <f t="shared" si="9"/>
        <v>0</v>
      </c>
      <c r="Q57" s="1960"/>
      <c r="R57" s="1961"/>
      <c r="AC57" s="754" t="s">
        <v>315</v>
      </c>
    </row>
    <row r="58" spans="1:29" ht="14.4" hidden="1" thickBot="1" x14ac:dyDescent="0.35">
      <c r="A58" s="345">
        <v>6</v>
      </c>
      <c r="B58" s="2158"/>
      <c r="C58" s="2159"/>
      <c r="D58" s="2160"/>
      <c r="E58" s="523" t="s">
        <v>242</v>
      </c>
      <c r="F58" s="523"/>
      <c r="G58" s="2151"/>
      <c r="H58" s="2152"/>
      <c r="I58" s="350">
        <f t="shared" si="10"/>
        <v>0</v>
      </c>
      <c r="J58" s="2125"/>
      <c r="K58" s="1912"/>
      <c r="M58" s="1627"/>
      <c r="O58" s="545" t="s">
        <v>388</v>
      </c>
      <c r="P58" s="590">
        <f t="shared" si="9"/>
        <v>0</v>
      </c>
      <c r="Q58" s="1960"/>
      <c r="R58" s="1961"/>
      <c r="AC58" s="754" t="s">
        <v>206</v>
      </c>
    </row>
    <row r="59" spans="1:29" ht="14.4" hidden="1" thickBot="1" x14ac:dyDescent="0.35">
      <c r="A59" s="345">
        <v>7</v>
      </c>
      <c r="B59" s="2158"/>
      <c r="C59" s="2159"/>
      <c r="D59" s="2160"/>
      <c r="E59" s="523" t="s">
        <v>242</v>
      </c>
      <c r="F59" s="523"/>
      <c r="G59" s="2151"/>
      <c r="H59" s="2152"/>
      <c r="I59" s="350">
        <f t="shared" si="10"/>
        <v>0</v>
      </c>
      <c r="J59" s="2125"/>
      <c r="K59" s="1912"/>
      <c r="M59" s="1627"/>
      <c r="O59" s="545" t="s">
        <v>388</v>
      </c>
      <c r="P59" s="590">
        <f t="shared" si="9"/>
        <v>0</v>
      </c>
      <c r="Q59" s="1960"/>
      <c r="R59" s="1961"/>
    </row>
    <row r="60" spans="1:29" ht="14.4" hidden="1" thickBot="1" x14ac:dyDescent="0.35">
      <c r="A60" s="345">
        <v>8</v>
      </c>
      <c r="B60" s="2158"/>
      <c r="C60" s="2159"/>
      <c r="D60" s="2160"/>
      <c r="E60" s="523" t="s">
        <v>242</v>
      </c>
      <c r="F60" s="523"/>
      <c r="G60" s="2151"/>
      <c r="H60" s="2152"/>
      <c r="I60" s="350">
        <f t="shared" ref="I60:I62" si="12">IF(ISBLANK(B60),0,0+IF(ISBLANK(F60),0,0+IF(ISBLANK(G60),0,0+IF(E60="Utility Model",10,0+IF(E60="Industrial Design",5,0)))))</f>
        <v>0</v>
      </c>
      <c r="J60" s="2125"/>
      <c r="K60" s="1912"/>
      <c r="M60" s="1627"/>
      <c r="O60" s="545" t="s">
        <v>388</v>
      </c>
      <c r="P60" s="590">
        <f t="shared" si="9"/>
        <v>0</v>
      </c>
      <c r="Q60" s="1960"/>
      <c r="R60" s="1961"/>
    </row>
    <row r="61" spans="1:29" ht="14.4" hidden="1" thickBot="1" x14ac:dyDescent="0.35">
      <c r="A61" s="345">
        <v>9</v>
      </c>
      <c r="B61" s="2158"/>
      <c r="C61" s="2159"/>
      <c r="D61" s="2160"/>
      <c r="E61" s="523" t="s">
        <v>242</v>
      </c>
      <c r="F61" s="523"/>
      <c r="G61" s="2151"/>
      <c r="H61" s="2152"/>
      <c r="I61" s="350">
        <f t="shared" si="12"/>
        <v>0</v>
      </c>
      <c r="J61" s="2125"/>
      <c r="K61" s="1912"/>
      <c r="M61" s="1627"/>
      <c r="O61" s="545" t="s">
        <v>388</v>
      </c>
      <c r="P61" s="590">
        <f t="shared" si="9"/>
        <v>0</v>
      </c>
      <c r="Q61" s="1960"/>
      <c r="R61" s="1961"/>
    </row>
    <row r="62" spans="1:29" ht="14.4" hidden="1" thickBot="1" x14ac:dyDescent="0.35">
      <c r="A62" s="345">
        <v>10</v>
      </c>
      <c r="B62" s="2158"/>
      <c r="C62" s="2159"/>
      <c r="D62" s="2160"/>
      <c r="E62" s="523" t="s">
        <v>242</v>
      </c>
      <c r="F62" s="523"/>
      <c r="G62" s="2151"/>
      <c r="H62" s="2152"/>
      <c r="I62" s="350">
        <f t="shared" si="12"/>
        <v>0</v>
      </c>
      <c r="J62" s="2125"/>
      <c r="K62" s="1912"/>
      <c r="M62" s="1627"/>
      <c r="O62" s="545" t="s">
        <v>388</v>
      </c>
      <c r="P62" s="590">
        <f t="shared" si="9"/>
        <v>0</v>
      </c>
      <c r="Q62" s="1960"/>
      <c r="R62" s="1961"/>
    </row>
    <row r="63" spans="1:29" ht="14.4" hidden="1" thickBot="1" x14ac:dyDescent="0.35">
      <c r="A63" s="345">
        <v>11</v>
      </c>
      <c r="B63" s="2158"/>
      <c r="C63" s="2159"/>
      <c r="D63" s="2160"/>
      <c r="E63" s="523" t="s">
        <v>242</v>
      </c>
      <c r="F63" s="523"/>
      <c r="G63" s="2151"/>
      <c r="H63" s="2152"/>
      <c r="I63" s="350">
        <f t="shared" ref="I63:I64" si="13">IF(ISBLANK(B63),0,0+IF(ISBLANK(F63),0,0+IF(ISBLANK(G63),0,0+IF(E63="Utility Model",10,0+IF(E63="Industrial Design",5,0)))))</f>
        <v>0</v>
      </c>
      <c r="J63" s="2125"/>
      <c r="K63" s="1912"/>
      <c r="M63" s="1627"/>
      <c r="O63" s="545" t="s">
        <v>388</v>
      </c>
      <c r="P63" s="590">
        <f t="shared" si="9"/>
        <v>0</v>
      </c>
      <c r="Q63" s="1960"/>
      <c r="R63" s="1961"/>
    </row>
    <row r="64" spans="1:29" ht="14.4" hidden="1" thickBot="1" x14ac:dyDescent="0.35">
      <c r="A64" s="345">
        <v>12</v>
      </c>
      <c r="B64" s="2158"/>
      <c r="C64" s="2159"/>
      <c r="D64" s="2160"/>
      <c r="E64" s="523" t="s">
        <v>242</v>
      </c>
      <c r="F64" s="523"/>
      <c r="G64" s="2151"/>
      <c r="H64" s="2152"/>
      <c r="I64" s="350">
        <f t="shared" si="13"/>
        <v>0</v>
      </c>
      <c r="J64" s="2125"/>
      <c r="K64" s="1912"/>
      <c r="M64" s="1627"/>
      <c r="O64" s="545" t="s">
        <v>388</v>
      </c>
      <c r="P64" s="590">
        <f t="shared" si="9"/>
        <v>0</v>
      </c>
      <c r="Q64" s="1960"/>
      <c r="R64" s="1961"/>
    </row>
    <row r="65" spans="1:29" ht="14.4" hidden="1" thickBot="1" x14ac:dyDescent="0.35">
      <c r="A65" s="345">
        <v>13</v>
      </c>
      <c r="B65" s="2158"/>
      <c r="C65" s="2159"/>
      <c r="D65" s="2160"/>
      <c r="E65" s="523" t="s">
        <v>242</v>
      </c>
      <c r="F65" s="523"/>
      <c r="G65" s="2151"/>
      <c r="H65" s="2152"/>
      <c r="I65" s="350">
        <f t="shared" ref="I65" si="14">IF(ISBLANK(B65),0,0+IF(ISBLANK(F65),0,0+IF(ISBLANK(G65),0,0+IF(E65="Utility Model",10,0+IF(E65="Industrial Design",5,0)))))</f>
        <v>0</v>
      </c>
      <c r="J65" s="2125"/>
      <c r="K65" s="1912"/>
      <c r="M65" s="1627"/>
      <c r="O65" s="545" t="s">
        <v>388</v>
      </c>
      <c r="P65" s="590">
        <f t="shared" si="9"/>
        <v>0</v>
      </c>
      <c r="Q65" s="1960"/>
      <c r="R65" s="1961"/>
    </row>
    <row r="66" spans="1:29" ht="14.4" hidden="1" thickBot="1" x14ac:dyDescent="0.35">
      <c r="A66" s="345">
        <v>14</v>
      </c>
      <c r="B66" s="2158"/>
      <c r="C66" s="2159"/>
      <c r="D66" s="2160"/>
      <c r="E66" s="523" t="s">
        <v>242</v>
      </c>
      <c r="F66" s="523"/>
      <c r="G66" s="2151"/>
      <c r="H66" s="2152"/>
      <c r="I66" s="350">
        <f t="shared" si="10"/>
        <v>0</v>
      </c>
      <c r="J66" s="2125"/>
      <c r="K66" s="1912"/>
      <c r="M66" s="1627"/>
      <c r="O66" s="545" t="s">
        <v>388</v>
      </c>
      <c r="P66" s="590">
        <f t="shared" si="9"/>
        <v>0</v>
      </c>
      <c r="Q66" s="1960"/>
      <c r="R66" s="1961"/>
    </row>
    <row r="67" spans="1:29" ht="14.4" hidden="1" thickBot="1" x14ac:dyDescent="0.35">
      <c r="A67" s="345">
        <v>15</v>
      </c>
      <c r="B67" s="2158"/>
      <c r="C67" s="2159"/>
      <c r="D67" s="2160"/>
      <c r="E67" s="523" t="s">
        <v>242</v>
      </c>
      <c r="F67" s="349"/>
      <c r="G67" s="2151"/>
      <c r="H67" s="2152"/>
      <c r="I67" s="350">
        <f t="shared" si="10"/>
        <v>0</v>
      </c>
      <c r="J67" s="2200"/>
      <c r="K67" s="1890"/>
      <c r="M67" s="1627"/>
      <c r="O67" s="551" t="s">
        <v>388</v>
      </c>
      <c r="P67" s="591">
        <f t="shared" si="9"/>
        <v>0</v>
      </c>
      <c r="Q67" s="1960"/>
      <c r="R67" s="1961"/>
    </row>
    <row r="68" spans="1:29" s="684" customFormat="1" ht="15" customHeight="1" thickBot="1" x14ac:dyDescent="0.35">
      <c r="A68" s="1118"/>
      <c r="B68" s="1126" t="s">
        <v>599</v>
      </c>
      <c r="C68" s="1122"/>
      <c r="D68" s="1419"/>
      <c r="E68" s="2180"/>
      <c r="F68" s="2182"/>
      <c r="G68" s="2194" t="s">
        <v>14</v>
      </c>
      <c r="H68" s="2195"/>
      <c r="I68" s="1120">
        <f>SUM(I53:I67)</f>
        <v>0</v>
      </c>
      <c r="J68" s="2183"/>
      <c r="K68" s="2184"/>
      <c r="M68" s="1631"/>
      <c r="O68" s="581"/>
      <c r="P68" s="593">
        <f>SUM(P53:P67)</f>
        <v>0</v>
      </c>
      <c r="Q68" s="1964"/>
      <c r="R68" s="1965"/>
      <c r="T68" s="1104"/>
      <c r="U68" s="1104"/>
      <c r="AC68" s="1124"/>
    </row>
    <row r="69" spans="1:29" s="684" customFormat="1" ht="14.4" thickBot="1" x14ac:dyDescent="0.35">
      <c r="A69" s="1118"/>
      <c r="B69" s="1121"/>
      <c r="C69" s="1121"/>
      <c r="D69" s="1121"/>
      <c r="E69" s="1121"/>
      <c r="F69" s="1121"/>
      <c r="G69" s="1121"/>
      <c r="H69" s="1121"/>
      <c r="I69" s="1140"/>
      <c r="J69" s="1140"/>
      <c r="K69" s="1123"/>
      <c r="O69" s="768"/>
      <c r="P69" s="554"/>
      <c r="Q69" s="554"/>
      <c r="R69" s="1141"/>
      <c r="T69" s="1104"/>
      <c r="U69" s="1104"/>
      <c r="AC69" s="1124"/>
    </row>
    <row r="70" spans="1:29" ht="14.4" thickBot="1" x14ac:dyDescent="0.35">
      <c r="A70" s="2174" t="s">
        <v>28</v>
      </c>
      <c r="B70" s="2175"/>
      <c r="C70" s="2175"/>
      <c r="D70" s="2175"/>
      <c r="E70" s="2175"/>
      <c r="F70" s="2175"/>
      <c r="G70" s="2175"/>
      <c r="H70" s="2175"/>
      <c r="I70" s="2175"/>
      <c r="J70" s="2175"/>
      <c r="K70" s="2176"/>
      <c r="M70" s="853" t="str">
        <f>A70</f>
        <v>WITH MULTIPLE INVENTORS</v>
      </c>
      <c r="O70" s="2237" t="str">
        <f>A70</f>
        <v>WITH MULTIPLE INVENTORS</v>
      </c>
      <c r="P70" s="2237"/>
      <c r="Q70" s="2237"/>
      <c r="R70" s="2237"/>
    </row>
    <row r="71" spans="1:29" s="435" customFormat="1" ht="28.2" customHeight="1" thickBot="1" x14ac:dyDescent="0.35">
      <c r="A71" s="343" t="s">
        <v>7</v>
      </c>
      <c r="B71" s="2154" t="s">
        <v>318</v>
      </c>
      <c r="C71" s="2161"/>
      <c r="D71" s="2162"/>
      <c r="E71" s="810" t="s">
        <v>317</v>
      </c>
      <c r="F71" s="810" t="s">
        <v>320</v>
      </c>
      <c r="G71" s="2153" t="s">
        <v>319</v>
      </c>
      <c r="H71" s="2153"/>
      <c r="I71" s="30" t="s">
        <v>278</v>
      </c>
      <c r="J71" s="810" t="s">
        <v>171</v>
      </c>
      <c r="K71" s="348" t="s">
        <v>190</v>
      </c>
      <c r="M71" s="1630" t="s">
        <v>447</v>
      </c>
      <c r="O71" s="578" t="s">
        <v>184</v>
      </c>
      <c r="P71" s="796" t="s">
        <v>445</v>
      </c>
      <c r="Q71" s="822" t="s">
        <v>174</v>
      </c>
      <c r="R71" s="580" t="s">
        <v>172</v>
      </c>
      <c r="T71" s="453"/>
      <c r="U71" s="453"/>
      <c r="AC71" s="1125"/>
    </row>
    <row r="72" spans="1:29" ht="13.8" x14ac:dyDescent="0.3">
      <c r="A72" s="347">
        <v>1</v>
      </c>
      <c r="B72" s="2155"/>
      <c r="C72" s="2156"/>
      <c r="D72" s="2157"/>
      <c r="E72" s="431" t="s">
        <v>242</v>
      </c>
      <c r="F72" s="430"/>
      <c r="G72" s="2151"/>
      <c r="H72" s="2152"/>
      <c r="I72" s="335">
        <v>0</v>
      </c>
      <c r="J72" s="350">
        <f>(IF(ISBLANK(B72),0,0+IF(ISBLANK(F72),0,0+IF(ISBLANK(G72),0,0+IF(E72="Utility Model",10,0+IF(E72="Industrial Design",5,0)))))*I72)</f>
        <v>0</v>
      </c>
      <c r="K72" s="351"/>
      <c r="M72" s="1629"/>
      <c r="O72" s="543" t="s">
        <v>388</v>
      </c>
      <c r="P72" s="621">
        <f t="shared" ref="P72:P86" si="15">IF(O72="Acceptable",I72,0)</f>
        <v>0</v>
      </c>
      <c r="Q72" s="589">
        <f t="shared" ref="Q72:Q86" si="16">(IF(ISBLANK(B72),0,0+IF(ISBLANK(F72),0,0+IF(ISBLANK(G72),0,0+IF(E72="Utility Model",10,0+IF(E72="Industrial Design",5,0)))))*P72)</f>
        <v>0</v>
      </c>
      <c r="R72" s="544"/>
    </row>
    <row r="73" spans="1:29" ht="13.8" customHeight="1" x14ac:dyDescent="0.3">
      <c r="A73" s="345">
        <v>2</v>
      </c>
      <c r="B73" s="2158"/>
      <c r="C73" s="2159"/>
      <c r="D73" s="2160"/>
      <c r="E73" s="523" t="s">
        <v>242</v>
      </c>
      <c r="F73" s="523"/>
      <c r="G73" s="2151"/>
      <c r="H73" s="2152"/>
      <c r="I73" s="336">
        <v>0</v>
      </c>
      <c r="J73" s="350">
        <f t="shared" ref="J73:J86" si="17">(IF(ISBLANK(B73),0,0+IF(ISBLANK(F73),0,0+IF(ISBLANK(G73),0,0+IF(E73="Utility Model",10,0+IF(E73="Industrial Design",5,0)))))*I73)</f>
        <v>0</v>
      </c>
      <c r="K73" s="252"/>
      <c r="M73" s="1627"/>
      <c r="O73" s="545" t="s">
        <v>388</v>
      </c>
      <c r="P73" s="587">
        <f t="shared" si="15"/>
        <v>0</v>
      </c>
      <c r="Q73" s="590">
        <f t="shared" si="16"/>
        <v>0</v>
      </c>
      <c r="R73" s="546"/>
    </row>
    <row r="74" spans="1:29" ht="13.8" customHeight="1" x14ac:dyDescent="0.3">
      <c r="A74" s="345">
        <v>3</v>
      </c>
      <c r="B74" s="2158"/>
      <c r="C74" s="2159"/>
      <c r="D74" s="2160"/>
      <c r="E74" s="523" t="s">
        <v>242</v>
      </c>
      <c r="F74" s="523"/>
      <c r="G74" s="2151"/>
      <c r="H74" s="2152"/>
      <c r="I74" s="336">
        <v>0</v>
      </c>
      <c r="J74" s="350">
        <f t="shared" si="17"/>
        <v>0</v>
      </c>
      <c r="K74" s="252"/>
      <c r="M74" s="1627"/>
      <c r="O74" s="545" t="s">
        <v>388</v>
      </c>
      <c r="P74" s="587">
        <f t="shared" si="15"/>
        <v>0</v>
      </c>
      <c r="Q74" s="590">
        <f t="shared" si="16"/>
        <v>0</v>
      </c>
      <c r="R74" s="546"/>
    </row>
    <row r="75" spans="1:29" ht="14.4" thickBot="1" x14ac:dyDescent="0.35">
      <c r="A75" s="345">
        <v>4</v>
      </c>
      <c r="B75" s="2158"/>
      <c r="C75" s="2159"/>
      <c r="D75" s="2160"/>
      <c r="E75" s="523" t="s">
        <v>242</v>
      </c>
      <c r="F75" s="523"/>
      <c r="G75" s="2151"/>
      <c r="H75" s="2152"/>
      <c r="I75" s="336">
        <v>0</v>
      </c>
      <c r="J75" s="350">
        <f t="shared" ref="J75:J82" si="18">(IF(ISBLANK(B75),0,0+IF(ISBLANK(F75),0,0+IF(ISBLANK(G75),0,0+IF(E75="Utility Model",10,0+IF(E75="Industrial Design",5,0)))))*I75)</f>
        <v>0</v>
      </c>
      <c r="K75" s="252"/>
      <c r="M75" s="1627"/>
      <c r="O75" s="545" t="s">
        <v>388</v>
      </c>
      <c r="P75" s="587">
        <f t="shared" si="15"/>
        <v>0</v>
      </c>
      <c r="Q75" s="590">
        <f t="shared" si="16"/>
        <v>0</v>
      </c>
      <c r="R75" s="546"/>
    </row>
    <row r="76" spans="1:29" ht="14.4" hidden="1" thickBot="1" x14ac:dyDescent="0.35">
      <c r="A76" s="345">
        <v>5</v>
      </c>
      <c r="B76" s="2158"/>
      <c r="C76" s="2159"/>
      <c r="D76" s="2160"/>
      <c r="E76" s="523" t="s">
        <v>242</v>
      </c>
      <c r="F76" s="523"/>
      <c r="G76" s="2151"/>
      <c r="H76" s="2152"/>
      <c r="I76" s="336">
        <v>0</v>
      </c>
      <c r="J76" s="350">
        <f t="shared" ref="J76:J78" si="19">(IF(ISBLANK(B76),0,0+IF(ISBLANK(F76),0,0+IF(ISBLANK(G76),0,0+IF(E76="Utility Model",10,0+IF(E76="Industrial Design",5,0)))))*I76)</f>
        <v>0</v>
      </c>
      <c r="K76" s="252"/>
      <c r="M76" s="1627"/>
      <c r="O76" s="545" t="s">
        <v>388</v>
      </c>
      <c r="P76" s="587">
        <f t="shared" si="15"/>
        <v>0</v>
      </c>
      <c r="Q76" s="590">
        <f t="shared" si="16"/>
        <v>0</v>
      </c>
      <c r="R76" s="546"/>
    </row>
    <row r="77" spans="1:29" ht="14.4" hidden="1" thickBot="1" x14ac:dyDescent="0.35">
      <c r="A77" s="345">
        <v>6</v>
      </c>
      <c r="B77" s="2158"/>
      <c r="C77" s="2159"/>
      <c r="D77" s="2160"/>
      <c r="E77" s="523" t="s">
        <v>242</v>
      </c>
      <c r="F77" s="523"/>
      <c r="G77" s="2151"/>
      <c r="H77" s="2152"/>
      <c r="I77" s="336">
        <v>0</v>
      </c>
      <c r="J77" s="350">
        <f t="shared" si="19"/>
        <v>0</v>
      </c>
      <c r="K77" s="252"/>
      <c r="M77" s="1627"/>
      <c r="O77" s="545" t="s">
        <v>388</v>
      </c>
      <c r="P77" s="587">
        <f t="shared" si="15"/>
        <v>0</v>
      </c>
      <c r="Q77" s="590">
        <f t="shared" si="16"/>
        <v>0</v>
      </c>
      <c r="R77" s="546"/>
    </row>
    <row r="78" spans="1:29" ht="14.4" hidden="1" thickBot="1" x14ac:dyDescent="0.35">
      <c r="A78" s="345">
        <v>7</v>
      </c>
      <c r="B78" s="2158"/>
      <c r="C78" s="2159"/>
      <c r="D78" s="2160"/>
      <c r="E78" s="523" t="s">
        <v>242</v>
      </c>
      <c r="F78" s="523"/>
      <c r="G78" s="2151"/>
      <c r="H78" s="2152"/>
      <c r="I78" s="336">
        <v>0</v>
      </c>
      <c r="J78" s="350">
        <f t="shared" si="19"/>
        <v>0</v>
      </c>
      <c r="K78" s="252"/>
      <c r="M78" s="1627"/>
      <c r="O78" s="545" t="s">
        <v>388</v>
      </c>
      <c r="P78" s="587">
        <f t="shared" si="15"/>
        <v>0</v>
      </c>
      <c r="Q78" s="590">
        <f t="shared" si="16"/>
        <v>0</v>
      </c>
      <c r="R78" s="546"/>
    </row>
    <row r="79" spans="1:29" ht="14.4" hidden="1" thickBot="1" x14ac:dyDescent="0.35">
      <c r="A79" s="345">
        <v>8</v>
      </c>
      <c r="B79" s="2158"/>
      <c r="C79" s="2159"/>
      <c r="D79" s="2160"/>
      <c r="E79" s="523" t="s">
        <v>242</v>
      </c>
      <c r="F79" s="523"/>
      <c r="G79" s="2151"/>
      <c r="H79" s="2152"/>
      <c r="I79" s="336">
        <v>0</v>
      </c>
      <c r="J79" s="350">
        <f t="shared" si="18"/>
        <v>0</v>
      </c>
      <c r="K79" s="252"/>
      <c r="M79" s="1627"/>
      <c r="O79" s="545" t="s">
        <v>388</v>
      </c>
      <c r="P79" s="587">
        <f t="shared" si="15"/>
        <v>0</v>
      </c>
      <c r="Q79" s="590">
        <f t="shared" si="16"/>
        <v>0</v>
      </c>
      <c r="R79" s="546"/>
    </row>
    <row r="80" spans="1:29" ht="14.4" hidden="1" thickBot="1" x14ac:dyDescent="0.35">
      <c r="A80" s="345">
        <v>9</v>
      </c>
      <c r="B80" s="2158"/>
      <c r="C80" s="2159"/>
      <c r="D80" s="2160"/>
      <c r="E80" s="523" t="s">
        <v>242</v>
      </c>
      <c r="F80" s="523"/>
      <c r="G80" s="2151"/>
      <c r="H80" s="2152"/>
      <c r="I80" s="336">
        <v>0</v>
      </c>
      <c r="J80" s="350">
        <f t="shared" si="18"/>
        <v>0</v>
      </c>
      <c r="K80" s="252"/>
      <c r="M80" s="1627"/>
      <c r="O80" s="545" t="s">
        <v>388</v>
      </c>
      <c r="P80" s="587">
        <f t="shared" si="15"/>
        <v>0</v>
      </c>
      <c r="Q80" s="590">
        <f t="shared" si="16"/>
        <v>0</v>
      </c>
      <c r="R80" s="546"/>
    </row>
    <row r="81" spans="1:29" ht="14.4" hidden="1" thickBot="1" x14ac:dyDescent="0.35">
      <c r="A81" s="345">
        <v>10</v>
      </c>
      <c r="B81" s="2158"/>
      <c r="C81" s="2159"/>
      <c r="D81" s="2160"/>
      <c r="E81" s="523" t="s">
        <v>242</v>
      </c>
      <c r="F81" s="523"/>
      <c r="G81" s="2151"/>
      <c r="H81" s="2152"/>
      <c r="I81" s="336">
        <v>0</v>
      </c>
      <c r="J81" s="350">
        <f t="shared" ref="J81" si="20">(IF(ISBLANK(B81),0,0+IF(ISBLANK(F81),0,0+IF(ISBLANK(G81),0,0+IF(E81="Utility Model",10,0+IF(E81="Industrial Design",5,0)))))*I81)</f>
        <v>0</v>
      </c>
      <c r="K81" s="252"/>
      <c r="M81" s="1627"/>
      <c r="O81" s="545" t="s">
        <v>388</v>
      </c>
      <c r="P81" s="587">
        <f t="shared" si="15"/>
        <v>0</v>
      </c>
      <c r="Q81" s="590">
        <f t="shared" si="16"/>
        <v>0</v>
      </c>
      <c r="R81" s="546"/>
    </row>
    <row r="82" spans="1:29" ht="14.4" hidden="1" thickBot="1" x14ac:dyDescent="0.35">
      <c r="A82" s="345">
        <v>11</v>
      </c>
      <c r="B82" s="2158"/>
      <c r="C82" s="2159"/>
      <c r="D82" s="2160"/>
      <c r="E82" s="523" t="s">
        <v>242</v>
      </c>
      <c r="F82" s="523"/>
      <c r="G82" s="2151"/>
      <c r="H82" s="2152"/>
      <c r="I82" s="336">
        <v>0</v>
      </c>
      <c r="J82" s="350">
        <f t="shared" si="18"/>
        <v>0</v>
      </c>
      <c r="K82" s="252"/>
      <c r="M82" s="1627"/>
      <c r="O82" s="545" t="s">
        <v>388</v>
      </c>
      <c r="P82" s="587">
        <f t="shared" si="15"/>
        <v>0</v>
      </c>
      <c r="Q82" s="590">
        <f t="shared" si="16"/>
        <v>0</v>
      </c>
      <c r="R82" s="546"/>
    </row>
    <row r="83" spans="1:29" ht="14.4" hidden="1" thickBot="1" x14ac:dyDescent="0.35">
      <c r="A83" s="345">
        <v>12</v>
      </c>
      <c r="B83" s="2158"/>
      <c r="C83" s="2159"/>
      <c r="D83" s="2160"/>
      <c r="E83" s="523" t="s">
        <v>242</v>
      </c>
      <c r="F83" s="523"/>
      <c r="G83" s="2151"/>
      <c r="H83" s="2152"/>
      <c r="I83" s="336">
        <v>0</v>
      </c>
      <c r="J83" s="350">
        <f t="shared" si="17"/>
        <v>0</v>
      </c>
      <c r="K83" s="252"/>
      <c r="M83" s="1627"/>
      <c r="O83" s="545" t="s">
        <v>388</v>
      </c>
      <c r="P83" s="587">
        <f t="shared" si="15"/>
        <v>0</v>
      </c>
      <c r="Q83" s="590">
        <f t="shared" si="16"/>
        <v>0</v>
      </c>
      <c r="R83" s="546"/>
    </row>
    <row r="84" spans="1:29" ht="14.4" hidden="1" thickBot="1" x14ac:dyDescent="0.35">
      <c r="A84" s="345">
        <v>13</v>
      </c>
      <c r="B84" s="2158"/>
      <c r="C84" s="2159"/>
      <c r="D84" s="2160"/>
      <c r="E84" s="523" t="s">
        <v>242</v>
      </c>
      <c r="F84" s="523"/>
      <c r="G84" s="2151"/>
      <c r="H84" s="2152"/>
      <c r="I84" s="336">
        <v>0</v>
      </c>
      <c r="J84" s="350">
        <f t="shared" si="17"/>
        <v>0</v>
      </c>
      <c r="K84" s="252"/>
      <c r="M84" s="1627"/>
      <c r="O84" s="545" t="s">
        <v>388</v>
      </c>
      <c r="P84" s="587">
        <f t="shared" si="15"/>
        <v>0</v>
      </c>
      <c r="Q84" s="590">
        <f t="shared" si="16"/>
        <v>0</v>
      </c>
      <c r="R84" s="546"/>
    </row>
    <row r="85" spans="1:29" ht="14.4" hidden="1" thickBot="1" x14ac:dyDescent="0.35">
      <c r="A85" s="345">
        <v>14</v>
      </c>
      <c r="B85" s="2158"/>
      <c r="C85" s="2159"/>
      <c r="D85" s="2160"/>
      <c r="E85" s="523" t="s">
        <v>242</v>
      </c>
      <c r="F85" s="523"/>
      <c r="G85" s="2151"/>
      <c r="H85" s="2152"/>
      <c r="I85" s="336">
        <v>0</v>
      </c>
      <c r="J85" s="350">
        <f t="shared" si="17"/>
        <v>0</v>
      </c>
      <c r="K85" s="252"/>
      <c r="M85" s="1627"/>
      <c r="O85" s="545" t="s">
        <v>388</v>
      </c>
      <c r="P85" s="587">
        <f t="shared" si="15"/>
        <v>0</v>
      </c>
      <c r="Q85" s="590">
        <f t="shared" si="16"/>
        <v>0</v>
      </c>
      <c r="R85" s="546"/>
    </row>
    <row r="86" spans="1:29" ht="14.4" hidden="1" thickBot="1" x14ac:dyDescent="0.35">
      <c r="A86" s="352">
        <v>15</v>
      </c>
      <c r="B86" s="2197"/>
      <c r="C86" s="2198"/>
      <c r="D86" s="2199"/>
      <c r="E86" s="349" t="s">
        <v>242</v>
      </c>
      <c r="F86" s="349"/>
      <c r="G86" s="2151"/>
      <c r="H86" s="2152"/>
      <c r="I86" s="338">
        <v>0</v>
      </c>
      <c r="J86" s="350">
        <f t="shared" si="17"/>
        <v>0</v>
      </c>
      <c r="K86" s="353"/>
      <c r="M86" s="1627"/>
      <c r="O86" s="551" t="s">
        <v>388</v>
      </c>
      <c r="P86" s="587">
        <f t="shared" si="15"/>
        <v>0</v>
      </c>
      <c r="Q86" s="591">
        <f t="shared" si="16"/>
        <v>0</v>
      </c>
      <c r="R86" s="547"/>
    </row>
    <row r="87" spans="1:29" s="684" customFormat="1" ht="15" customHeight="1" thickBot="1" x14ac:dyDescent="0.35">
      <c r="A87" s="1118"/>
      <c r="B87" s="1420" t="s">
        <v>599</v>
      </c>
      <c r="C87" s="1421"/>
      <c r="D87" s="1422"/>
      <c r="E87" s="1475"/>
      <c r="F87" s="1476"/>
      <c r="G87" s="2163"/>
      <c r="H87" s="2164"/>
      <c r="I87" s="1142" t="s">
        <v>14</v>
      </c>
      <c r="J87" s="1120">
        <f>SUM(J72:J86)</f>
        <v>0</v>
      </c>
      <c r="K87" s="1129"/>
      <c r="M87" s="1631"/>
      <c r="O87" s="581"/>
      <c r="P87" s="553"/>
      <c r="Q87" s="620">
        <f>SUM(Q72:Q86)</f>
        <v>0</v>
      </c>
      <c r="R87" s="582"/>
      <c r="T87" s="1104"/>
      <c r="U87" s="1104"/>
      <c r="AC87" s="1124"/>
    </row>
    <row r="88" spans="1:29" ht="7.95" customHeight="1" x14ac:dyDescent="0.3">
      <c r="A88" s="1143"/>
      <c r="B88" s="722"/>
      <c r="C88" s="722"/>
      <c r="D88" s="722"/>
      <c r="E88" s="722"/>
      <c r="F88" s="722"/>
      <c r="G88" s="1144"/>
      <c r="H88" s="843"/>
      <c r="I88" s="843"/>
      <c r="J88" s="722"/>
      <c r="K88" s="726"/>
    </row>
    <row r="89" spans="1:29" ht="13.8" x14ac:dyDescent="0.3">
      <c r="A89" s="716" t="s">
        <v>53</v>
      </c>
      <c r="B89" s="717" t="s">
        <v>247</v>
      </c>
      <c r="C89" s="722"/>
      <c r="D89" s="722"/>
      <c r="E89" s="722"/>
      <c r="F89" s="722"/>
      <c r="G89" s="1144"/>
      <c r="H89" s="843"/>
      <c r="I89" s="843"/>
      <c r="J89" s="722"/>
      <c r="K89" s="726"/>
      <c r="M89" s="1103" t="str">
        <f>B89</f>
        <v>COMMERCIALIZED PATENTED PRODUCTS</v>
      </c>
      <c r="O89" s="854" t="str">
        <f>B89</f>
        <v>COMMERCIALIZED PATENTED PRODUCTS</v>
      </c>
    </row>
    <row r="90" spans="1:29" ht="14.4" thickBot="1" x14ac:dyDescent="0.35">
      <c r="A90" s="1145" t="s">
        <v>453</v>
      </c>
      <c r="B90" s="717" t="s">
        <v>454</v>
      </c>
      <c r="C90" s="722"/>
      <c r="D90" s="722"/>
      <c r="E90" s="722"/>
      <c r="F90" s="722"/>
      <c r="G90" s="1144"/>
      <c r="H90" s="843"/>
      <c r="I90" s="843"/>
      <c r="J90" s="722"/>
      <c r="K90" s="726"/>
      <c r="M90" s="1103" t="str">
        <f>B90</f>
        <v>LOCAL (MAX = 20 POINTS)</v>
      </c>
      <c r="O90" s="854" t="str">
        <f>B90</f>
        <v>LOCAL (MAX = 20 POINTS)</v>
      </c>
    </row>
    <row r="91" spans="1:29" s="435" customFormat="1" ht="28.2" thickBot="1" x14ac:dyDescent="0.35">
      <c r="A91" s="343" t="s">
        <v>7</v>
      </c>
      <c r="B91" s="2154" t="s">
        <v>29</v>
      </c>
      <c r="C91" s="2161"/>
      <c r="D91" s="2162"/>
      <c r="E91" s="809" t="s">
        <v>196</v>
      </c>
      <c r="F91" s="809" t="s">
        <v>322</v>
      </c>
      <c r="G91" s="2153" t="s">
        <v>323</v>
      </c>
      <c r="H91" s="2154"/>
      <c r="I91" s="809" t="s">
        <v>127</v>
      </c>
      <c r="J91" s="810" t="s">
        <v>171</v>
      </c>
      <c r="K91" s="348" t="s">
        <v>190</v>
      </c>
      <c r="M91" s="1630" t="s">
        <v>447</v>
      </c>
      <c r="O91" s="578" t="s">
        <v>184</v>
      </c>
      <c r="P91" s="579" t="s">
        <v>174</v>
      </c>
      <c r="Q91" s="2233" t="s">
        <v>172</v>
      </c>
      <c r="R91" s="2234"/>
      <c r="T91" s="453"/>
      <c r="U91" s="453"/>
      <c r="AC91" s="1125"/>
    </row>
    <row r="92" spans="1:29" ht="13.8" customHeight="1" x14ac:dyDescent="0.3">
      <c r="A92" s="355">
        <v>1</v>
      </c>
      <c r="B92" s="2155"/>
      <c r="C92" s="2156"/>
      <c r="D92" s="2157"/>
      <c r="E92" s="358"/>
      <c r="F92" s="359"/>
      <c r="G92" s="2151"/>
      <c r="H92" s="2152"/>
      <c r="I92" s="358"/>
      <c r="J92" s="350">
        <f t="shared" ref="J92:J101" si="21">IF(ISBLANK(B92),0,0+IF(ISBLANK(E92),0,0+IF(ISBLANK(F92),0,0+IF(ISBLANK(G92),0,0+IF(ISBLANK(I92),0,5)))))</f>
        <v>0</v>
      </c>
      <c r="K92" s="354"/>
      <c r="M92" s="1629"/>
      <c r="O92" s="543" t="s">
        <v>388</v>
      </c>
      <c r="P92" s="589">
        <f t="shared" ref="P92:P101" si="22">IF(O92="Acceptable",J92,0)</f>
        <v>0</v>
      </c>
      <c r="Q92" s="1958"/>
      <c r="R92" s="1959"/>
    </row>
    <row r="93" spans="1:29" ht="13.8" x14ac:dyDescent="0.3">
      <c r="A93" s="356">
        <v>2</v>
      </c>
      <c r="B93" s="2158"/>
      <c r="C93" s="2159"/>
      <c r="D93" s="2160"/>
      <c r="E93" s="360"/>
      <c r="F93" s="524"/>
      <c r="G93" s="2151"/>
      <c r="H93" s="2152"/>
      <c r="I93" s="360"/>
      <c r="J93" s="350">
        <f t="shared" si="21"/>
        <v>0</v>
      </c>
      <c r="K93" s="354"/>
      <c r="M93" s="1627"/>
      <c r="O93" s="545" t="s">
        <v>388</v>
      </c>
      <c r="P93" s="590">
        <f t="shared" si="22"/>
        <v>0</v>
      </c>
      <c r="Q93" s="1960"/>
      <c r="R93" s="1961"/>
    </row>
    <row r="94" spans="1:29" ht="13.8" x14ac:dyDescent="0.3">
      <c r="A94" s="356">
        <v>3</v>
      </c>
      <c r="B94" s="2158"/>
      <c r="C94" s="2159"/>
      <c r="D94" s="2160"/>
      <c r="E94" s="360"/>
      <c r="F94" s="524"/>
      <c r="G94" s="2151"/>
      <c r="H94" s="2152"/>
      <c r="I94" s="360"/>
      <c r="J94" s="350">
        <f t="shared" si="21"/>
        <v>0</v>
      </c>
      <c r="K94" s="354"/>
      <c r="M94" s="1627"/>
      <c r="O94" s="545" t="s">
        <v>388</v>
      </c>
      <c r="P94" s="590">
        <f t="shared" si="22"/>
        <v>0</v>
      </c>
      <c r="Q94" s="1960"/>
      <c r="R94" s="1961"/>
    </row>
    <row r="95" spans="1:29" ht="14.4" thickBot="1" x14ac:dyDescent="0.35">
      <c r="A95" s="356">
        <v>4</v>
      </c>
      <c r="B95" s="2158"/>
      <c r="C95" s="2159"/>
      <c r="D95" s="2160"/>
      <c r="E95" s="360"/>
      <c r="F95" s="524"/>
      <c r="G95" s="2151"/>
      <c r="H95" s="2152"/>
      <c r="I95" s="360"/>
      <c r="J95" s="350">
        <f t="shared" si="21"/>
        <v>0</v>
      </c>
      <c r="K95" s="354"/>
      <c r="M95" s="1627"/>
      <c r="O95" s="545" t="s">
        <v>388</v>
      </c>
      <c r="P95" s="590">
        <f t="shared" si="22"/>
        <v>0</v>
      </c>
      <c r="Q95" s="1960"/>
      <c r="R95" s="1961"/>
    </row>
    <row r="96" spans="1:29" ht="14.4" hidden="1" thickBot="1" x14ac:dyDescent="0.35">
      <c r="A96" s="356">
        <v>5</v>
      </c>
      <c r="B96" s="2158"/>
      <c r="C96" s="2159"/>
      <c r="D96" s="2160"/>
      <c r="E96" s="360"/>
      <c r="F96" s="361"/>
      <c r="G96" s="2151"/>
      <c r="H96" s="2152"/>
      <c r="I96" s="360"/>
      <c r="J96" s="350">
        <f t="shared" si="21"/>
        <v>0</v>
      </c>
      <c r="K96" s="354"/>
      <c r="M96" s="1627"/>
      <c r="O96" s="545" t="s">
        <v>388</v>
      </c>
      <c r="P96" s="590">
        <f t="shared" si="22"/>
        <v>0</v>
      </c>
      <c r="Q96" s="1960"/>
      <c r="R96" s="1961"/>
    </row>
    <row r="97" spans="1:29" ht="14.4" hidden="1" thickBot="1" x14ac:dyDescent="0.35">
      <c r="A97" s="356">
        <v>6</v>
      </c>
      <c r="B97" s="2158"/>
      <c r="C97" s="2159"/>
      <c r="D97" s="2160"/>
      <c r="E97" s="360"/>
      <c r="F97" s="361"/>
      <c r="G97" s="2151"/>
      <c r="H97" s="2152"/>
      <c r="I97" s="360"/>
      <c r="J97" s="350">
        <f t="shared" si="21"/>
        <v>0</v>
      </c>
      <c r="K97" s="354"/>
      <c r="M97" s="1627"/>
      <c r="O97" s="545" t="s">
        <v>388</v>
      </c>
      <c r="P97" s="590">
        <f t="shared" si="22"/>
        <v>0</v>
      </c>
      <c r="Q97" s="1960"/>
      <c r="R97" s="1961"/>
    </row>
    <row r="98" spans="1:29" ht="14.4" hidden="1" thickBot="1" x14ac:dyDescent="0.35">
      <c r="A98" s="356">
        <v>7</v>
      </c>
      <c r="B98" s="2158"/>
      <c r="C98" s="2159"/>
      <c r="D98" s="2160"/>
      <c r="E98" s="360"/>
      <c r="F98" s="361"/>
      <c r="G98" s="2151"/>
      <c r="H98" s="2152"/>
      <c r="I98" s="360"/>
      <c r="J98" s="350">
        <f t="shared" si="21"/>
        <v>0</v>
      </c>
      <c r="K98" s="354"/>
      <c r="M98" s="1627"/>
      <c r="O98" s="545" t="s">
        <v>388</v>
      </c>
      <c r="P98" s="590">
        <f t="shared" si="22"/>
        <v>0</v>
      </c>
      <c r="Q98" s="1960"/>
      <c r="R98" s="1961"/>
    </row>
    <row r="99" spans="1:29" ht="14.4" hidden="1" thickBot="1" x14ac:dyDescent="0.35">
      <c r="A99" s="356">
        <v>8</v>
      </c>
      <c r="B99" s="2158"/>
      <c r="C99" s="2159"/>
      <c r="D99" s="2160"/>
      <c r="E99" s="360"/>
      <c r="F99" s="361"/>
      <c r="G99" s="2151"/>
      <c r="H99" s="2152"/>
      <c r="I99" s="360"/>
      <c r="J99" s="350">
        <f t="shared" si="21"/>
        <v>0</v>
      </c>
      <c r="K99" s="354"/>
      <c r="M99" s="1627"/>
      <c r="O99" s="545" t="s">
        <v>388</v>
      </c>
      <c r="P99" s="590">
        <f t="shared" si="22"/>
        <v>0</v>
      </c>
      <c r="Q99" s="1960"/>
      <c r="R99" s="1961"/>
    </row>
    <row r="100" spans="1:29" ht="14.4" hidden="1" thickBot="1" x14ac:dyDescent="0.35">
      <c r="A100" s="356">
        <v>9</v>
      </c>
      <c r="B100" s="2158"/>
      <c r="C100" s="2159"/>
      <c r="D100" s="2160"/>
      <c r="E100" s="360"/>
      <c r="F100" s="361"/>
      <c r="G100" s="2151"/>
      <c r="H100" s="2152"/>
      <c r="I100" s="360"/>
      <c r="J100" s="350">
        <f t="shared" si="21"/>
        <v>0</v>
      </c>
      <c r="K100" s="354"/>
      <c r="M100" s="1627"/>
      <c r="O100" s="545" t="s">
        <v>388</v>
      </c>
      <c r="P100" s="590">
        <f t="shared" si="22"/>
        <v>0</v>
      </c>
      <c r="Q100" s="1960"/>
      <c r="R100" s="1961"/>
    </row>
    <row r="101" spans="1:29" ht="14.4" hidden="1" thickBot="1" x14ac:dyDescent="0.35">
      <c r="A101" s="356">
        <v>10</v>
      </c>
      <c r="B101" s="2158"/>
      <c r="C101" s="2159"/>
      <c r="D101" s="2160"/>
      <c r="E101" s="360"/>
      <c r="F101" s="361"/>
      <c r="G101" s="2151"/>
      <c r="H101" s="2152"/>
      <c r="I101" s="360"/>
      <c r="J101" s="350">
        <f t="shared" si="21"/>
        <v>0</v>
      </c>
      <c r="K101" s="354"/>
      <c r="M101" s="1627"/>
      <c r="O101" s="551" t="s">
        <v>388</v>
      </c>
      <c r="P101" s="591">
        <f t="shared" si="22"/>
        <v>0</v>
      </c>
      <c r="Q101" s="1948"/>
      <c r="R101" s="1949"/>
    </row>
    <row r="102" spans="1:29" s="684" customFormat="1" ht="15" customHeight="1" thickBot="1" x14ac:dyDescent="0.35">
      <c r="A102" s="1118"/>
      <c r="B102" s="2180"/>
      <c r="C102" s="2181"/>
      <c r="D102" s="2182"/>
      <c r="E102" s="1146"/>
      <c r="F102" s="1146"/>
      <c r="G102" s="2189"/>
      <c r="H102" s="2180"/>
      <c r="I102" s="1127" t="s">
        <v>14</v>
      </c>
      <c r="J102" s="1120">
        <f>SUM(J92:J101)</f>
        <v>0</v>
      </c>
      <c r="K102" s="1129"/>
      <c r="M102" s="1631"/>
      <c r="O102" s="581"/>
      <c r="P102" s="593">
        <f>SUM(P92:P101)</f>
        <v>0</v>
      </c>
      <c r="Q102" s="1964"/>
      <c r="R102" s="1965"/>
      <c r="T102" s="1104"/>
      <c r="U102" s="1104"/>
      <c r="AC102" s="1124"/>
    </row>
    <row r="103" spans="1:29" s="684" customFormat="1" ht="14.4" thickBot="1" x14ac:dyDescent="0.35">
      <c r="A103" s="1118"/>
      <c r="B103" s="1121"/>
      <c r="C103" s="1121"/>
      <c r="D103" s="1121"/>
      <c r="E103" s="1122"/>
      <c r="F103" s="1121"/>
      <c r="G103" s="1121"/>
      <c r="H103" s="1121"/>
      <c r="I103" s="1121"/>
      <c r="J103" s="1121"/>
      <c r="K103" s="1123"/>
      <c r="T103" s="1104"/>
      <c r="U103" s="1104"/>
      <c r="AC103" s="1124"/>
    </row>
    <row r="104" spans="1:29" ht="14.4" thickBot="1" x14ac:dyDescent="0.35">
      <c r="A104" s="1479" t="s">
        <v>456</v>
      </c>
      <c r="B104" s="1136" t="s">
        <v>455</v>
      </c>
      <c r="C104" s="1137"/>
      <c r="D104" s="1137"/>
      <c r="E104" s="1137"/>
      <c r="F104" s="1137"/>
      <c r="G104" s="1137"/>
      <c r="H104" s="1137"/>
      <c r="I104" s="1137"/>
      <c r="J104" s="1137"/>
      <c r="K104" s="1134"/>
      <c r="M104" s="1103" t="str">
        <f>B104</f>
        <v>INTERNATIONAL (MAX = 30 POINTS)</v>
      </c>
      <c r="O104" s="854" t="str">
        <f>B104</f>
        <v>INTERNATIONAL (MAX = 30 POINTS)</v>
      </c>
    </row>
    <row r="105" spans="1:29" s="435" customFormat="1" ht="28.2" thickBot="1" x14ac:dyDescent="0.35">
      <c r="A105" s="343" t="s">
        <v>7</v>
      </c>
      <c r="B105" s="2154" t="s">
        <v>29</v>
      </c>
      <c r="C105" s="2161"/>
      <c r="D105" s="2162"/>
      <c r="E105" s="809" t="s">
        <v>196</v>
      </c>
      <c r="F105" s="809" t="s">
        <v>322</v>
      </c>
      <c r="G105" s="2154" t="s">
        <v>323</v>
      </c>
      <c r="H105" s="2162"/>
      <c r="I105" s="809" t="s">
        <v>127</v>
      </c>
      <c r="J105" s="810" t="s">
        <v>171</v>
      </c>
      <c r="K105" s="348" t="s">
        <v>190</v>
      </c>
      <c r="M105" s="1630" t="s">
        <v>447</v>
      </c>
      <c r="O105" s="578" t="s">
        <v>184</v>
      </c>
      <c r="P105" s="579" t="s">
        <v>174</v>
      </c>
      <c r="Q105" s="2233" t="s">
        <v>172</v>
      </c>
      <c r="R105" s="2234"/>
      <c r="T105" s="453"/>
      <c r="U105" s="453"/>
      <c r="AC105" s="1125"/>
    </row>
    <row r="106" spans="1:29" ht="13.8" customHeight="1" x14ac:dyDescent="0.3">
      <c r="A106" s="355">
        <v>1</v>
      </c>
      <c r="B106" s="2155"/>
      <c r="C106" s="2156"/>
      <c r="D106" s="2157"/>
      <c r="E106" s="358"/>
      <c r="F106" s="359"/>
      <c r="G106" s="2151"/>
      <c r="H106" s="2152"/>
      <c r="I106" s="358"/>
      <c r="J106" s="350">
        <f>IF(ISBLANK(B106),0,0+IF(ISBLANK(E106),0,0+IF(ISBLANK(F106),0,0+IF(ISBLANK(G106),0,0+IF(ISBLANK(I106),0,10)))))</f>
        <v>0</v>
      </c>
      <c r="K106" s="252"/>
      <c r="M106" s="1629"/>
      <c r="O106" s="543" t="s">
        <v>388</v>
      </c>
      <c r="P106" s="589">
        <f t="shared" ref="P106:P115" si="23">IF(O106="Acceptable",J106,0)</f>
        <v>0</v>
      </c>
      <c r="Q106" s="1958"/>
      <c r="R106" s="1959"/>
    </row>
    <row r="107" spans="1:29" ht="13.8" x14ac:dyDescent="0.3">
      <c r="A107" s="356">
        <v>2</v>
      </c>
      <c r="B107" s="2158"/>
      <c r="C107" s="2159"/>
      <c r="D107" s="2160"/>
      <c r="E107" s="360"/>
      <c r="F107" s="524"/>
      <c r="G107" s="2151"/>
      <c r="H107" s="2152"/>
      <c r="I107" s="360"/>
      <c r="J107" s="362">
        <f t="shared" ref="J107:J115" si="24">IF(ISBLANK(B107),0,10)</f>
        <v>0</v>
      </c>
      <c r="K107" s="252"/>
      <c r="M107" s="1627"/>
      <c r="O107" s="545" t="s">
        <v>388</v>
      </c>
      <c r="P107" s="590">
        <f t="shared" si="23"/>
        <v>0</v>
      </c>
      <c r="Q107" s="1960"/>
      <c r="R107" s="1961"/>
    </row>
    <row r="108" spans="1:29" ht="13.8" x14ac:dyDescent="0.3">
      <c r="A108" s="356">
        <v>3</v>
      </c>
      <c r="B108" s="2158"/>
      <c r="C108" s="2159"/>
      <c r="D108" s="2160"/>
      <c r="E108" s="360"/>
      <c r="F108" s="524"/>
      <c r="G108" s="2151"/>
      <c r="H108" s="2152"/>
      <c r="I108" s="360"/>
      <c r="J108" s="362">
        <f t="shared" si="24"/>
        <v>0</v>
      </c>
      <c r="K108" s="252"/>
      <c r="M108" s="1627"/>
      <c r="O108" s="545" t="s">
        <v>388</v>
      </c>
      <c r="P108" s="590">
        <f t="shared" si="23"/>
        <v>0</v>
      </c>
      <c r="Q108" s="1960"/>
      <c r="R108" s="1961"/>
    </row>
    <row r="109" spans="1:29" ht="14.4" thickBot="1" x14ac:dyDescent="0.35">
      <c r="A109" s="356">
        <v>4</v>
      </c>
      <c r="B109" s="2158"/>
      <c r="C109" s="2159"/>
      <c r="D109" s="2160"/>
      <c r="E109" s="360"/>
      <c r="F109" s="524"/>
      <c r="G109" s="2151"/>
      <c r="H109" s="2152"/>
      <c r="I109" s="360"/>
      <c r="J109" s="362">
        <f t="shared" si="24"/>
        <v>0</v>
      </c>
      <c r="K109" s="252"/>
      <c r="M109" s="1627"/>
      <c r="O109" s="545" t="s">
        <v>388</v>
      </c>
      <c r="P109" s="590">
        <f t="shared" si="23"/>
        <v>0</v>
      </c>
      <c r="Q109" s="1960"/>
      <c r="R109" s="1961"/>
    </row>
    <row r="110" spans="1:29" ht="14.4" hidden="1" thickBot="1" x14ac:dyDescent="0.35">
      <c r="A110" s="356">
        <v>5</v>
      </c>
      <c r="B110" s="2158"/>
      <c r="C110" s="2159"/>
      <c r="D110" s="2160"/>
      <c r="E110" s="360"/>
      <c r="F110" s="361"/>
      <c r="G110" s="2151"/>
      <c r="H110" s="2152"/>
      <c r="I110" s="360"/>
      <c r="J110" s="362">
        <f t="shared" si="24"/>
        <v>0</v>
      </c>
      <c r="K110" s="252"/>
      <c r="M110" s="1627"/>
      <c r="O110" s="545" t="s">
        <v>388</v>
      </c>
      <c r="P110" s="590">
        <f t="shared" si="23"/>
        <v>0</v>
      </c>
      <c r="Q110" s="1960"/>
      <c r="R110" s="1961"/>
    </row>
    <row r="111" spans="1:29" ht="14.4" hidden="1" thickBot="1" x14ac:dyDescent="0.35">
      <c r="A111" s="356">
        <v>6</v>
      </c>
      <c r="B111" s="2158"/>
      <c r="C111" s="2159"/>
      <c r="D111" s="2160"/>
      <c r="E111" s="360"/>
      <c r="F111" s="361"/>
      <c r="G111" s="2151"/>
      <c r="H111" s="2152"/>
      <c r="I111" s="360"/>
      <c r="J111" s="362">
        <f t="shared" si="24"/>
        <v>0</v>
      </c>
      <c r="K111" s="252"/>
      <c r="M111" s="1627"/>
      <c r="O111" s="545" t="s">
        <v>388</v>
      </c>
      <c r="P111" s="590">
        <f t="shared" si="23"/>
        <v>0</v>
      </c>
      <c r="Q111" s="1960"/>
      <c r="R111" s="1961"/>
    </row>
    <row r="112" spans="1:29" ht="14.4" hidden="1" thickBot="1" x14ac:dyDescent="0.35">
      <c r="A112" s="356">
        <v>7</v>
      </c>
      <c r="B112" s="2158"/>
      <c r="C112" s="2159"/>
      <c r="D112" s="2160"/>
      <c r="E112" s="360"/>
      <c r="F112" s="361"/>
      <c r="G112" s="2151"/>
      <c r="H112" s="2152"/>
      <c r="I112" s="360"/>
      <c r="J112" s="362">
        <f t="shared" si="24"/>
        <v>0</v>
      </c>
      <c r="K112" s="252"/>
      <c r="M112" s="1627"/>
      <c r="O112" s="545" t="s">
        <v>388</v>
      </c>
      <c r="P112" s="590">
        <f t="shared" si="23"/>
        <v>0</v>
      </c>
      <c r="Q112" s="1960"/>
      <c r="R112" s="1961"/>
    </row>
    <row r="113" spans="1:29" ht="14.4" hidden="1" thickBot="1" x14ac:dyDescent="0.35">
      <c r="A113" s="356">
        <v>8</v>
      </c>
      <c r="B113" s="2158"/>
      <c r="C113" s="2159"/>
      <c r="D113" s="2160"/>
      <c r="E113" s="360"/>
      <c r="F113" s="361"/>
      <c r="G113" s="2151"/>
      <c r="H113" s="2152"/>
      <c r="I113" s="360"/>
      <c r="J113" s="362">
        <f t="shared" si="24"/>
        <v>0</v>
      </c>
      <c r="K113" s="252"/>
      <c r="M113" s="1627"/>
      <c r="O113" s="545" t="s">
        <v>388</v>
      </c>
      <c r="P113" s="590">
        <f t="shared" si="23"/>
        <v>0</v>
      </c>
      <c r="Q113" s="1960"/>
      <c r="R113" s="1961"/>
    </row>
    <row r="114" spans="1:29" ht="14.4" hidden="1" thickBot="1" x14ac:dyDescent="0.35">
      <c r="A114" s="356">
        <v>9</v>
      </c>
      <c r="B114" s="2158"/>
      <c r="C114" s="2159"/>
      <c r="D114" s="2160"/>
      <c r="E114" s="360"/>
      <c r="F114" s="361"/>
      <c r="G114" s="2151"/>
      <c r="H114" s="2152"/>
      <c r="I114" s="360"/>
      <c r="J114" s="362">
        <f t="shared" si="24"/>
        <v>0</v>
      </c>
      <c r="K114" s="252"/>
      <c r="M114" s="1627"/>
      <c r="O114" s="545" t="s">
        <v>388</v>
      </c>
      <c r="P114" s="590">
        <f t="shared" si="23"/>
        <v>0</v>
      </c>
      <c r="Q114" s="1960"/>
      <c r="R114" s="1961"/>
    </row>
    <row r="115" spans="1:29" ht="14.4" hidden="1" thickBot="1" x14ac:dyDescent="0.35">
      <c r="A115" s="356">
        <v>10</v>
      </c>
      <c r="B115" s="2158"/>
      <c r="C115" s="2159"/>
      <c r="D115" s="2160"/>
      <c r="E115" s="360"/>
      <c r="F115" s="361"/>
      <c r="G115" s="2151"/>
      <c r="H115" s="2152"/>
      <c r="I115" s="360"/>
      <c r="J115" s="362">
        <f t="shared" si="24"/>
        <v>0</v>
      </c>
      <c r="K115" s="252"/>
      <c r="M115" s="1627"/>
      <c r="O115" s="545" t="s">
        <v>388</v>
      </c>
      <c r="P115" s="591">
        <f t="shared" si="23"/>
        <v>0</v>
      </c>
      <c r="Q115" s="1948"/>
      <c r="R115" s="1949"/>
    </row>
    <row r="116" spans="1:29" s="684" customFormat="1" ht="15" customHeight="1" thickBot="1" x14ac:dyDescent="0.35">
      <c r="A116" s="1118"/>
      <c r="B116" s="2180" t="s">
        <v>15</v>
      </c>
      <c r="C116" s="2181"/>
      <c r="D116" s="2182"/>
      <c r="E116" s="1119"/>
      <c r="F116" s="1126"/>
      <c r="G116" s="2181"/>
      <c r="H116" s="2181"/>
      <c r="I116" s="1147" t="s">
        <v>14</v>
      </c>
      <c r="J116" s="1120">
        <f>SUM(J106:J115)</f>
        <v>0</v>
      </c>
      <c r="K116" s="1129"/>
      <c r="M116" s="1631"/>
      <c r="O116" s="581"/>
      <c r="P116" s="593">
        <f>SUM(P106:P115)</f>
        <v>0</v>
      </c>
      <c r="Q116" s="1964"/>
      <c r="R116" s="1965"/>
      <c r="T116" s="1104"/>
      <c r="U116" s="1104"/>
      <c r="AC116" s="1124"/>
    </row>
    <row r="117" spans="1:29" s="684" customFormat="1" ht="13.8" x14ac:dyDescent="0.3">
      <c r="A117" s="685"/>
      <c r="B117" s="686"/>
      <c r="C117" s="686"/>
      <c r="D117" s="686"/>
      <c r="E117" s="686"/>
      <c r="F117" s="686"/>
      <c r="G117" s="686"/>
      <c r="H117" s="686"/>
      <c r="I117" s="686"/>
      <c r="J117" s="686"/>
      <c r="K117" s="1148"/>
      <c r="T117" s="1104"/>
      <c r="U117" s="1104"/>
      <c r="AC117" s="1124"/>
    </row>
    <row r="118" spans="1:29" s="746" customFormat="1" ht="13.8" x14ac:dyDescent="0.3">
      <c r="A118" s="1065" t="s">
        <v>44</v>
      </c>
      <c r="B118" s="1032" t="s">
        <v>555</v>
      </c>
      <c r="C118" s="1055"/>
      <c r="D118" s="1055"/>
      <c r="E118" s="1055"/>
      <c r="F118" s="1055"/>
      <c r="G118" s="1055"/>
      <c r="H118" s="1055"/>
      <c r="I118" s="1055"/>
      <c r="J118" s="1055"/>
      <c r="K118" s="1053"/>
      <c r="M118" s="1026" t="str">
        <f>B118</f>
        <v>FOR EVERY NON-PATENTABLE INVENTION</v>
      </c>
      <c r="O118" s="1035" t="str">
        <f>B118</f>
        <v>FOR EVERY NON-PATENTABLE INVENTION</v>
      </c>
      <c r="T118" s="1149"/>
      <c r="AC118" s="1150"/>
    </row>
    <row r="119" spans="1:29" s="746" customFormat="1" ht="13.8" x14ac:dyDescent="0.3">
      <c r="A119" s="1030" t="s">
        <v>56</v>
      </c>
      <c r="B119" s="1066" t="s">
        <v>248</v>
      </c>
      <c r="C119" s="1151"/>
      <c r="D119" s="1151"/>
      <c r="E119" s="1151"/>
      <c r="F119" s="1151"/>
      <c r="G119" s="1151"/>
      <c r="H119" s="1151"/>
      <c r="I119" s="1151"/>
      <c r="J119" s="1050"/>
      <c r="K119" s="1053"/>
      <c r="M119" s="1026" t="str">
        <f>B119</f>
        <v>COPYRIGHTED AND UTILIZED SOFTWARE PRODUCTS</v>
      </c>
      <c r="O119" s="1035" t="str">
        <f>B119</f>
        <v>COPYRIGHTED AND UTILIZED SOFTWARE PRODUCTS</v>
      </c>
      <c r="T119" s="956"/>
      <c r="AC119" s="1150"/>
    </row>
    <row r="120" spans="1:29" s="746" customFormat="1" ht="14.4" thickBot="1" x14ac:dyDescent="0.35">
      <c r="A120" s="1085" t="s">
        <v>120</v>
      </c>
      <c r="B120" s="1086" t="s">
        <v>457</v>
      </c>
      <c r="C120" s="1087"/>
      <c r="D120" s="1087"/>
      <c r="E120" s="1087"/>
      <c r="F120" s="1087"/>
      <c r="G120" s="1087"/>
      <c r="H120" s="1087"/>
      <c r="I120" s="1087"/>
      <c r="J120" s="1087"/>
      <c r="K120" s="1152"/>
      <c r="M120" s="1026" t="str">
        <f>B120</f>
        <v>NEW SOFTWARE PRODUCTS (COMPUTER PROGRAM)</v>
      </c>
      <c r="O120" s="1153" t="str">
        <f>B120</f>
        <v>NEW SOFTWARE PRODUCTS (COMPUTER PROGRAM)</v>
      </c>
      <c r="AC120" s="1150"/>
    </row>
    <row r="121" spans="1:29" s="1154" customFormat="1" ht="14.4" thickBot="1" x14ac:dyDescent="0.35">
      <c r="A121" s="2201" t="s">
        <v>30</v>
      </c>
      <c r="B121" s="2202"/>
      <c r="C121" s="2202"/>
      <c r="D121" s="2202"/>
      <c r="E121" s="2202"/>
      <c r="F121" s="2202"/>
      <c r="G121" s="2202"/>
      <c r="H121" s="2202"/>
      <c r="I121" s="2202"/>
      <c r="J121" s="2202"/>
      <c r="K121" s="2203"/>
      <c r="M121" s="1458" t="str">
        <f>A121</f>
        <v>SOLE DEVELOPER</v>
      </c>
      <c r="O121" s="2121" t="str">
        <f>A121</f>
        <v>SOLE DEVELOPER</v>
      </c>
      <c r="P121" s="2121"/>
      <c r="Q121" s="2121"/>
      <c r="R121" s="2121"/>
      <c r="S121" s="1054"/>
      <c r="AC121" s="1155"/>
    </row>
    <row r="122" spans="1:29" s="1054" customFormat="1" ht="28.2" thickBot="1" x14ac:dyDescent="0.35">
      <c r="A122" s="307" t="s">
        <v>7</v>
      </c>
      <c r="B122" s="2115" t="s">
        <v>31</v>
      </c>
      <c r="C122" s="2116"/>
      <c r="D122" s="2117"/>
      <c r="E122" s="851" t="s">
        <v>324</v>
      </c>
      <c r="F122" s="851" t="s">
        <v>460</v>
      </c>
      <c r="G122" s="2204" t="s">
        <v>557</v>
      </c>
      <c r="H122" s="2204"/>
      <c r="I122" s="812" t="s">
        <v>171</v>
      </c>
      <c r="J122" s="1950" t="s">
        <v>190</v>
      </c>
      <c r="K122" s="2144"/>
      <c r="M122" s="1630" t="s">
        <v>447</v>
      </c>
      <c r="O122" s="264" t="s">
        <v>184</v>
      </c>
      <c r="P122" s="796" t="s">
        <v>174</v>
      </c>
      <c r="Q122" s="1956" t="s">
        <v>172</v>
      </c>
      <c r="R122" s="1957"/>
      <c r="S122" s="746"/>
      <c r="AC122" s="1156"/>
    </row>
    <row r="123" spans="1:29" s="746" customFormat="1" ht="14.4" customHeight="1" x14ac:dyDescent="0.3">
      <c r="A123" s="308">
        <v>1</v>
      </c>
      <c r="B123" s="2155"/>
      <c r="C123" s="2156"/>
      <c r="D123" s="2157"/>
      <c r="E123" s="525"/>
      <c r="F123" s="525"/>
      <c r="G123" s="2205"/>
      <c r="H123" s="2205"/>
      <c r="I123" s="331">
        <f>IF(ISBLANK(B123),0,0+IF(ISBLANK(E123),0,0+IF(ISBLANK(F123)+ISBLANK(G123),0,10)))</f>
        <v>0</v>
      </c>
      <c r="J123" s="2206"/>
      <c r="K123" s="2207"/>
      <c r="M123" s="1629"/>
      <c r="O123" s="543" t="s">
        <v>388</v>
      </c>
      <c r="P123" s="624">
        <f t="shared" ref="P123:P132" si="25">IF(O123="Acceptable",I123,0)</f>
        <v>0</v>
      </c>
      <c r="Q123" s="1958"/>
      <c r="R123" s="1959"/>
      <c r="AC123" s="1150"/>
    </row>
    <row r="124" spans="1:29" s="746" customFormat="1" ht="13.8" x14ac:dyDescent="0.3">
      <c r="A124" s="309">
        <v>2</v>
      </c>
      <c r="B124" s="2158"/>
      <c r="C124" s="2159"/>
      <c r="D124" s="2160"/>
      <c r="E124" s="524"/>
      <c r="F124" s="524"/>
      <c r="G124" s="2208"/>
      <c r="H124" s="2208"/>
      <c r="I124" s="331">
        <f t="shared" ref="I124:I132" si="26">IF(ISBLANK(B124),0,0+IF(ISBLANK(E124),0,0+IF(ISBLANK(F124)+ISBLANK(G124),0,10)))</f>
        <v>0</v>
      </c>
      <c r="J124" s="2206"/>
      <c r="K124" s="2207"/>
      <c r="M124" s="1627"/>
      <c r="O124" s="545" t="s">
        <v>388</v>
      </c>
      <c r="P124" s="590">
        <f t="shared" si="25"/>
        <v>0</v>
      </c>
      <c r="Q124" s="1960"/>
      <c r="R124" s="1961"/>
      <c r="AC124" s="1150"/>
    </row>
    <row r="125" spans="1:29" s="746" customFormat="1" ht="13.8" x14ac:dyDescent="0.3">
      <c r="A125" s="309">
        <v>3</v>
      </c>
      <c r="B125" s="2158"/>
      <c r="C125" s="2159"/>
      <c r="D125" s="2160"/>
      <c r="E125" s="524"/>
      <c r="F125" s="524"/>
      <c r="G125" s="2208"/>
      <c r="H125" s="2208"/>
      <c r="I125" s="331">
        <f>IF(ISBLANK(B125),0,0+IF(ISBLANK(E125),0,0+IF(ISBLANK(F125)+ISBLANK(G125),0,10)))</f>
        <v>0</v>
      </c>
      <c r="J125" s="2206"/>
      <c r="K125" s="2207"/>
      <c r="M125" s="1627"/>
      <c r="O125" s="545" t="s">
        <v>388</v>
      </c>
      <c r="P125" s="590">
        <f t="shared" si="25"/>
        <v>0</v>
      </c>
      <c r="Q125" s="1960"/>
      <c r="R125" s="1961"/>
      <c r="S125" s="1047"/>
      <c r="AC125" s="1150"/>
    </row>
    <row r="126" spans="1:29" s="746" customFormat="1" ht="13.8" x14ac:dyDescent="0.3">
      <c r="A126" s="309">
        <v>4</v>
      </c>
      <c r="B126" s="2158"/>
      <c r="C126" s="2159"/>
      <c r="D126" s="2160"/>
      <c r="E126" s="524"/>
      <c r="F126" s="524"/>
      <c r="G126" s="2208"/>
      <c r="H126" s="2208"/>
      <c r="I126" s="331">
        <f t="shared" ref="I126:I130" si="27">IF(ISBLANK(B126),0,0+IF(ISBLANK(E126),0,0+IF(ISBLANK(F126)+ISBLANK(G126),0,10)))</f>
        <v>0</v>
      </c>
      <c r="J126" s="2206"/>
      <c r="K126" s="2207"/>
      <c r="M126" s="1627"/>
      <c r="O126" s="545" t="s">
        <v>388</v>
      </c>
      <c r="P126" s="590">
        <f t="shared" si="25"/>
        <v>0</v>
      </c>
      <c r="Q126" s="1960"/>
      <c r="R126" s="1961"/>
      <c r="S126" s="1047"/>
      <c r="AC126" s="1150"/>
    </row>
    <row r="127" spans="1:29" s="746" customFormat="1" ht="14.4" thickBot="1" x14ac:dyDescent="0.35">
      <c r="A127" s="309">
        <v>5</v>
      </c>
      <c r="B127" s="2158"/>
      <c r="C127" s="2159"/>
      <c r="D127" s="2160"/>
      <c r="E127" s="524"/>
      <c r="F127" s="524"/>
      <c r="G127" s="2208"/>
      <c r="H127" s="2208"/>
      <c r="I127" s="331">
        <f t="shared" si="27"/>
        <v>0</v>
      </c>
      <c r="J127" s="2206"/>
      <c r="K127" s="2207"/>
      <c r="M127" s="1627"/>
      <c r="O127" s="545" t="s">
        <v>388</v>
      </c>
      <c r="P127" s="590">
        <f t="shared" si="25"/>
        <v>0</v>
      </c>
      <c r="Q127" s="1960"/>
      <c r="R127" s="1961"/>
      <c r="S127" s="1047"/>
      <c r="AC127" s="1150"/>
    </row>
    <row r="128" spans="1:29" s="746" customFormat="1" ht="14.4" hidden="1" thickBot="1" x14ac:dyDescent="0.35">
      <c r="A128" s="309">
        <v>6</v>
      </c>
      <c r="B128" s="2158"/>
      <c r="C128" s="2159"/>
      <c r="D128" s="2160"/>
      <c r="E128" s="524"/>
      <c r="F128" s="524"/>
      <c r="G128" s="2208"/>
      <c r="H128" s="2208"/>
      <c r="I128" s="331">
        <f t="shared" ref="I128" si="28">IF(ISBLANK(B128),0,0+IF(ISBLANK(E128),0,0+IF(ISBLANK(F128)+ISBLANK(G128),0,10)))</f>
        <v>0</v>
      </c>
      <c r="J128" s="2206"/>
      <c r="K128" s="2207"/>
      <c r="M128" s="1627"/>
      <c r="O128" s="545" t="s">
        <v>388</v>
      </c>
      <c r="P128" s="590">
        <f t="shared" si="25"/>
        <v>0</v>
      </c>
      <c r="Q128" s="1960"/>
      <c r="R128" s="1961"/>
      <c r="S128" s="1047"/>
      <c r="AC128" s="1150"/>
    </row>
    <row r="129" spans="1:29" s="746" customFormat="1" ht="14.4" hidden="1" thickBot="1" x14ac:dyDescent="0.35">
      <c r="A129" s="309">
        <v>7</v>
      </c>
      <c r="B129" s="2158"/>
      <c r="C129" s="2159"/>
      <c r="D129" s="2160"/>
      <c r="E129" s="524"/>
      <c r="F129" s="524"/>
      <c r="G129" s="2208"/>
      <c r="H129" s="2208"/>
      <c r="I129" s="331">
        <f t="shared" ref="I129" si="29">IF(ISBLANK(B129),0,0+IF(ISBLANK(E129),0,0+IF(ISBLANK(F129)+ISBLANK(G129),0,10)))</f>
        <v>0</v>
      </c>
      <c r="J129" s="2206"/>
      <c r="K129" s="2207"/>
      <c r="M129" s="1627"/>
      <c r="O129" s="545" t="s">
        <v>388</v>
      </c>
      <c r="P129" s="590">
        <f t="shared" si="25"/>
        <v>0</v>
      </c>
      <c r="Q129" s="1960"/>
      <c r="R129" s="1961"/>
      <c r="S129" s="1047"/>
      <c r="AC129" s="1150"/>
    </row>
    <row r="130" spans="1:29" s="746" customFormat="1" ht="14.4" hidden="1" thickBot="1" x14ac:dyDescent="0.35">
      <c r="A130" s="309">
        <v>8</v>
      </c>
      <c r="B130" s="2158"/>
      <c r="C130" s="2159"/>
      <c r="D130" s="2160"/>
      <c r="E130" s="524"/>
      <c r="F130" s="524"/>
      <c r="G130" s="2208"/>
      <c r="H130" s="2208"/>
      <c r="I130" s="331">
        <f t="shared" si="27"/>
        <v>0</v>
      </c>
      <c r="J130" s="2206"/>
      <c r="K130" s="2207"/>
      <c r="M130" s="1627"/>
      <c r="O130" s="545" t="s">
        <v>388</v>
      </c>
      <c r="P130" s="590">
        <f t="shared" si="25"/>
        <v>0</v>
      </c>
      <c r="Q130" s="1960"/>
      <c r="R130" s="1961"/>
      <c r="S130" s="1047"/>
      <c r="AC130" s="1150"/>
    </row>
    <row r="131" spans="1:29" s="746" customFormat="1" ht="14.4" hidden="1" thickBot="1" x14ac:dyDescent="0.35">
      <c r="A131" s="309">
        <v>9</v>
      </c>
      <c r="B131" s="2158"/>
      <c r="C131" s="2159"/>
      <c r="D131" s="2160"/>
      <c r="E131" s="524"/>
      <c r="F131" s="524"/>
      <c r="G131" s="2208"/>
      <c r="H131" s="2208"/>
      <c r="I131" s="331">
        <f t="shared" si="26"/>
        <v>0</v>
      </c>
      <c r="J131" s="2206"/>
      <c r="K131" s="2207"/>
      <c r="M131" s="1627"/>
      <c r="O131" s="545" t="s">
        <v>388</v>
      </c>
      <c r="P131" s="590">
        <f t="shared" si="25"/>
        <v>0</v>
      </c>
      <c r="Q131" s="1960"/>
      <c r="R131" s="1961"/>
      <c r="S131" s="1047"/>
      <c r="AC131" s="1150"/>
    </row>
    <row r="132" spans="1:29" s="746" customFormat="1" ht="14.4" hidden="1" thickBot="1" x14ac:dyDescent="0.35">
      <c r="A132" s="309">
        <v>10</v>
      </c>
      <c r="B132" s="2158"/>
      <c r="C132" s="2159"/>
      <c r="D132" s="2160"/>
      <c r="E132" s="524"/>
      <c r="F132" s="524"/>
      <c r="G132" s="2208"/>
      <c r="H132" s="2208"/>
      <c r="I132" s="331">
        <f t="shared" si="26"/>
        <v>0</v>
      </c>
      <c r="J132" s="2206"/>
      <c r="K132" s="2207"/>
      <c r="M132" s="1627"/>
      <c r="O132" s="545" t="s">
        <v>388</v>
      </c>
      <c r="P132" s="591">
        <f t="shared" si="25"/>
        <v>0</v>
      </c>
      <c r="Q132" s="1948"/>
      <c r="R132" s="1949"/>
      <c r="S132" s="1047"/>
      <c r="AC132" s="1150"/>
    </row>
    <row r="133" spans="1:29" s="1047" customFormat="1" ht="15" customHeight="1" thickBot="1" x14ac:dyDescent="0.35">
      <c r="A133" s="1157"/>
      <c r="B133" s="2110"/>
      <c r="C133" s="2111"/>
      <c r="D133" s="2209"/>
      <c r="E133" s="1097"/>
      <c r="F133" s="1059"/>
      <c r="G133" s="2110" t="s">
        <v>14</v>
      </c>
      <c r="H133" s="2111"/>
      <c r="I133" s="1158">
        <f>SUM(I123:I132)</f>
        <v>0</v>
      </c>
      <c r="J133" s="2210"/>
      <c r="K133" s="2211"/>
      <c r="M133" s="1631"/>
      <c r="O133" s="539"/>
      <c r="P133" s="593">
        <f>SUM(P123:P132)</f>
        <v>0</v>
      </c>
      <c r="Q133" s="1964"/>
      <c r="R133" s="1965"/>
      <c r="AC133" s="1159"/>
    </row>
    <row r="134" spans="1:29" s="1047" customFormat="1" ht="14.4" thickBot="1" x14ac:dyDescent="0.35">
      <c r="A134" s="1157"/>
      <c r="B134" s="1043"/>
      <c r="C134" s="1043"/>
      <c r="D134" s="1043"/>
      <c r="E134" s="1097"/>
      <c r="F134" s="1043"/>
      <c r="G134" s="1043"/>
      <c r="H134" s="1043"/>
      <c r="I134" s="1160"/>
      <c r="J134" s="1160"/>
      <c r="K134" s="1161"/>
      <c r="O134" s="746"/>
      <c r="P134" s="746"/>
      <c r="Q134" s="746"/>
      <c r="R134" s="746"/>
      <c r="S134" s="746"/>
      <c r="AC134" s="1159"/>
    </row>
    <row r="135" spans="1:29" s="746" customFormat="1" ht="14.4" thickBot="1" x14ac:dyDescent="0.35">
      <c r="A135" s="2201" t="s">
        <v>32</v>
      </c>
      <c r="B135" s="2202"/>
      <c r="C135" s="2202"/>
      <c r="D135" s="2202"/>
      <c r="E135" s="2202"/>
      <c r="F135" s="2202"/>
      <c r="G135" s="2202"/>
      <c r="H135" s="2202"/>
      <c r="I135" s="2202"/>
      <c r="J135" s="2202"/>
      <c r="K135" s="2203"/>
      <c r="M135" s="1458" t="str">
        <f>A135</f>
        <v>WITH MULTIPLE DEVELOPERS</v>
      </c>
      <c r="O135" s="2238" t="str">
        <f>A135</f>
        <v>WITH MULTIPLE DEVELOPERS</v>
      </c>
      <c r="P135" s="2238"/>
      <c r="Q135" s="2238"/>
      <c r="R135" s="2238"/>
      <c r="S135" s="1054"/>
      <c r="AC135" s="1150"/>
    </row>
    <row r="136" spans="1:29" s="1054" customFormat="1" ht="28.2" thickBot="1" x14ac:dyDescent="0.35">
      <c r="A136" s="307" t="s">
        <v>7</v>
      </c>
      <c r="B136" s="2115" t="s">
        <v>31</v>
      </c>
      <c r="C136" s="2116"/>
      <c r="D136" s="2117"/>
      <c r="E136" s="851" t="s">
        <v>324</v>
      </c>
      <c r="F136" s="851" t="s">
        <v>460</v>
      </c>
      <c r="G136" s="2115" t="s">
        <v>279</v>
      </c>
      <c r="H136" s="2117"/>
      <c r="I136" s="851" t="s">
        <v>325</v>
      </c>
      <c r="J136" s="804" t="s">
        <v>171</v>
      </c>
      <c r="K136" s="339" t="s">
        <v>190</v>
      </c>
      <c r="M136" s="1630" t="s">
        <v>447</v>
      </c>
      <c r="O136" s="264" t="s">
        <v>184</v>
      </c>
      <c r="P136" s="796" t="s">
        <v>445</v>
      </c>
      <c r="Q136" s="822" t="s">
        <v>174</v>
      </c>
      <c r="R136" s="542" t="s">
        <v>172</v>
      </c>
      <c r="S136" s="746"/>
      <c r="AC136" s="1156"/>
    </row>
    <row r="137" spans="1:29" s="746" customFormat="1" ht="13.8" x14ac:dyDescent="0.3">
      <c r="A137" s="308">
        <v>1</v>
      </c>
      <c r="B137" s="2155"/>
      <c r="C137" s="2156"/>
      <c r="D137" s="2157"/>
      <c r="E137" s="525"/>
      <c r="F137" s="525"/>
      <c r="G137" s="2205"/>
      <c r="H137" s="2205"/>
      <c r="I137" s="337">
        <v>0</v>
      </c>
      <c r="J137" s="331">
        <f>IF(ISBLANK(B137),0,0+IF(ISBLANK(E137),0,0+IF(ISBLANK(F137)+ISBLANK(G137),0,10)))*I137</f>
        <v>0</v>
      </c>
      <c r="K137" s="252"/>
      <c r="M137" s="1629"/>
      <c r="O137" s="543" t="s">
        <v>388</v>
      </c>
      <c r="P137" s="587">
        <f t="shared" ref="P137:P146" si="30">IF(O137="Acceptable",I137,0)</f>
        <v>0</v>
      </c>
      <c r="Q137" s="589">
        <f>IF(ISBLANK(B137),0,0+IF(ISBLANK(E137),0,0+IF(ISBLANK(F137)+ISBLANK(G137),0,10)))*P137</f>
        <v>0</v>
      </c>
      <c r="R137" s="544"/>
      <c r="AC137" s="1150"/>
    </row>
    <row r="138" spans="1:29" s="746" customFormat="1" ht="13.8" x14ac:dyDescent="0.3">
      <c r="A138" s="309">
        <v>2</v>
      </c>
      <c r="B138" s="2158"/>
      <c r="C138" s="2159"/>
      <c r="D138" s="2160"/>
      <c r="E138" s="524"/>
      <c r="F138" s="524"/>
      <c r="G138" s="2212"/>
      <c r="H138" s="2213"/>
      <c r="I138" s="336">
        <v>0</v>
      </c>
      <c r="J138" s="331">
        <f>IF(ISBLANK(B138),0,0+IF(ISBLANK(E138),0,0+IF(ISBLANK(F138)+ISBLANK(G138),0,10)))*I138</f>
        <v>0</v>
      </c>
      <c r="K138" s="252"/>
      <c r="M138" s="1627"/>
      <c r="O138" s="545" t="s">
        <v>388</v>
      </c>
      <c r="P138" s="587">
        <f t="shared" si="30"/>
        <v>0</v>
      </c>
      <c r="Q138" s="590">
        <f t="shared" ref="Q138:Q146" si="31">IF(O138="Acceptable",J138,0)</f>
        <v>0</v>
      </c>
      <c r="R138" s="546"/>
      <c r="AC138" s="1150"/>
    </row>
    <row r="139" spans="1:29" s="746" customFormat="1" ht="13.8" x14ac:dyDescent="0.3">
      <c r="A139" s="310">
        <v>3</v>
      </c>
      <c r="B139" s="2214"/>
      <c r="C139" s="2215"/>
      <c r="D139" s="2216"/>
      <c r="E139" s="363"/>
      <c r="F139" s="524"/>
      <c r="G139" s="2217"/>
      <c r="H139" s="2218"/>
      <c r="I139" s="364">
        <v>0</v>
      </c>
      <c r="J139" s="331">
        <f t="shared" ref="J139:J146" si="32">IF(ISBLANK(B139),0,0+IF(ISBLANK(E139),0,0+IF(ISBLANK(F139)+ISBLANK(G139),0,10)))*I139</f>
        <v>0</v>
      </c>
      <c r="K139" s="252"/>
      <c r="M139" s="1627"/>
      <c r="O139" s="545" t="s">
        <v>388</v>
      </c>
      <c r="P139" s="587">
        <f t="shared" si="30"/>
        <v>0</v>
      </c>
      <c r="Q139" s="590">
        <f t="shared" si="31"/>
        <v>0</v>
      </c>
      <c r="R139" s="546"/>
      <c r="AC139" s="1150"/>
    </row>
    <row r="140" spans="1:29" s="746" customFormat="1" ht="13.8" x14ac:dyDescent="0.3">
      <c r="A140" s="310">
        <v>4</v>
      </c>
      <c r="B140" s="2214"/>
      <c r="C140" s="2215"/>
      <c r="D140" s="2216"/>
      <c r="E140" s="363"/>
      <c r="F140" s="524"/>
      <c r="G140" s="2217"/>
      <c r="H140" s="2218"/>
      <c r="I140" s="364">
        <v>0</v>
      </c>
      <c r="J140" s="331">
        <f t="shared" si="32"/>
        <v>0</v>
      </c>
      <c r="K140" s="252"/>
      <c r="M140" s="1627"/>
      <c r="O140" s="545" t="s">
        <v>388</v>
      </c>
      <c r="P140" s="587">
        <f t="shared" si="30"/>
        <v>0</v>
      </c>
      <c r="Q140" s="590">
        <f t="shared" si="31"/>
        <v>0</v>
      </c>
      <c r="R140" s="546"/>
      <c r="AC140" s="1150"/>
    </row>
    <row r="141" spans="1:29" s="746" customFormat="1" ht="14.4" thickBot="1" x14ac:dyDescent="0.35">
      <c r="A141" s="309">
        <v>5</v>
      </c>
      <c r="B141" s="2158"/>
      <c r="C141" s="2159"/>
      <c r="D141" s="2160"/>
      <c r="E141" s="524"/>
      <c r="F141" s="524"/>
      <c r="G141" s="2212"/>
      <c r="H141" s="2213"/>
      <c r="I141" s="336">
        <v>0</v>
      </c>
      <c r="J141" s="331">
        <f t="shared" ref="J141:J144" si="33">IF(ISBLANK(B141),0,0+IF(ISBLANK(E141),0,0+IF(ISBLANK(F141)+ISBLANK(G141),0,10)))*I141</f>
        <v>0</v>
      </c>
      <c r="K141" s="252"/>
      <c r="M141" s="1627"/>
      <c r="O141" s="545" t="s">
        <v>388</v>
      </c>
      <c r="P141" s="587">
        <f t="shared" si="30"/>
        <v>0</v>
      </c>
      <c r="Q141" s="590">
        <f t="shared" si="31"/>
        <v>0</v>
      </c>
      <c r="R141" s="546"/>
      <c r="AC141" s="1150"/>
    </row>
    <row r="142" spans="1:29" s="746" customFormat="1" ht="14.4" hidden="1" thickBot="1" x14ac:dyDescent="0.35">
      <c r="A142" s="309">
        <v>6</v>
      </c>
      <c r="B142" s="2158"/>
      <c r="C142" s="2159"/>
      <c r="D142" s="2160"/>
      <c r="E142" s="524"/>
      <c r="F142" s="524"/>
      <c r="G142" s="2212"/>
      <c r="H142" s="2213"/>
      <c r="I142" s="336">
        <v>0</v>
      </c>
      <c r="J142" s="331">
        <f t="shared" si="33"/>
        <v>0</v>
      </c>
      <c r="K142" s="252"/>
      <c r="M142" s="1627"/>
      <c r="O142" s="545" t="s">
        <v>388</v>
      </c>
      <c r="P142" s="587">
        <f t="shared" si="30"/>
        <v>0</v>
      </c>
      <c r="Q142" s="590">
        <f t="shared" si="31"/>
        <v>0</v>
      </c>
      <c r="R142" s="546"/>
      <c r="AC142" s="1150"/>
    </row>
    <row r="143" spans="1:29" s="746" customFormat="1" ht="14.4" hidden="1" thickBot="1" x14ac:dyDescent="0.35">
      <c r="A143" s="310">
        <v>7</v>
      </c>
      <c r="B143" s="2158"/>
      <c r="C143" s="2159"/>
      <c r="D143" s="2160"/>
      <c r="E143" s="524"/>
      <c r="F143" s="524"/>
      <c r="G143" s="2212"/>
      <c r="H143" s="2213"/>
      <c r="I143" s="336">
        <v>0</v>
      </c>
      <c r="J143" s="331">
        <f t="shared" ref="J143" si="34">IF(ISBLANK(B143),0,0+IF(ISBLANK(E143),0,0+IF(ISBLANK(F143)+ISBLANK(G143),0,10)))*I143</f>
        <v>0</v>
      </c>
      <c r="K143" s="252"/>
      <c r="M143" s="1627"/>
      <c r="O143" s="545" t="s">
        <v>388</v>
      </c>
      <c r="P143" s="587">
        <f t="shared" si="30"/>
        <v>0</v>
      </c>
      <c r="Q143" s="590">
        <f t="shared" si="31"/>
        <v>0</v>
      </c>
      <c r="R143" s="546"/>
      <c r="AC143" s="1150"/>
    </row>
    <row r="144" spans="1:29" s="746" customFormat="1" ht="14.4" hidden="1" thickBot="1" x14ac:dyDescent="0.35">
      <c r="A144" s="310">
        <v>8</v>
      </c>
      <c r="B144" s="2158"/>
      <c r="C144" s="2159"/>
      <c r="D144" s="2160"/>
      <c r="E144" s="524"/>
      <c r="F144" s="524"/>
      <c r="G144" s="2212"/>
      <c r="H144" s="2213"/>
      <c r="I144" s="336">
        <v>0</v>
      </c>
      <c r="J144" s="331">
        <f t="shared" si="33"/>
        <v>0</v>
      </c>
      <c r="K144" s="252"/>
      <c r="M144" s="1627"/>
      <c r="O144" s="545" t="s">
        <v>388</v>
      </c>
      <c r="P144" s="587">
        <f t="shared" si="30"/>
        <v>0</v>
      </c>
      <c r="Q144" s="590">
        <f t="shared" si="31"/>
        <v>0</v>
      </c>
      <c r="R144" s="546"/>
      <c r="AC144" s="1150"/>
    </row>
    <row r="145" spans="1:29" s="746" customFormat="1" ht="14.4" hidden="1" thickBot="1" x14ac:dyDescent="0.35">
      <c r="A145" s="309">
        <v>9</v>
      </c>
      <c r="B145" s="2158"/>
      <c r="C145" s="2159"/>
      <c r="D145" s="2160"/>
      <c r="E145" s="524"/>
      <c r="F145" s="524"/>
      <c r="G145" s="2212"/>
      <c r="H145" s="2213"/>
      <c r="I145" s="336">
        <v>0</v>
      </c>
      <c r="J145" s="331">
        <f t="shared" si="32"/>
        <v>0</v>
      </c>
      <c r="K145" s="252"/>
      <c r="M145" s="1627"/>
      <c r="O145" s="545" t="s">
        <v>388</v>
      </c>
      <c r="P145" s="587">
        <f t="shared" si="30"/>
        <v>0</v>
      </c>
      <c r="Q145" s="590">
        <f t="shared" si="31"/>
        <v>0</v>
      </c>
      <c r="R145" s="546"/>
      <c r="AC145" s="1150"/>
    </row>
    <row r="146" spans="1:29" s="746" customFormat="1" ht="14.4" hidden="1" thickBot="1" x14ac:dyDescent="0.35">
      <c r="A146" s="309">
        <v>10</v>
      </c>
      <c r="B146" s="2197"/>
      <c r="C146" s="2198"/>
      <c r="D146" s="2199"/>
      <c r="E146" s="365"/>
      <c r="F146" s="524"/>
      <c r="G146" s="2219"/>
      <c r="H146" s="2220"/>
      <c r="I146" s="338">
        <v>0</v>
      </c>
      <c r="J146" s="331">
        <f t="shared" si="32"/>
        <v>0</v>
      </c>
      <c r="K146" s="252"/>
      <c r="M146" s="1627"/>
      <c r="O146" s="545" t="s">
        <v>388</v>
      </c>
      <c r="P146" s="625">
        <f t="shared" si="30"/>
        <v>0</v>
      </c>
      <c r="Q146" s="591">
        <f t="shared" si="31"/>
        <v>0</v>
      </c>
      <c r="R146" s="547"/>
      <c r="AC146" s="1150"/>
    </row>
    <row r="147" spans="1:29" s="746" customFormat="1" ht="15" customHeight="1" thickBot="1" x14ac:dyDescent="0.35">
      <c r="A147" s="1157"/>
      <c r="B147" s="1423" t="s">
        <v>600</v>
      </c>
      <c r="C147" s="1424"/>
      <c r="D147" s="1425"/>
      <c r="E147" s="1097"/>
      <c r="F147" s="1059"/>
      <c r="G147" s="2110"/>
      <c r="H147" s="2209"/>
      <c r="I147" s="1093" t="s">
        <v>14</v>
      </c>
      <c r="J147" s="1162">
        <f>SUM(J137:J146)</f>
        <v>0</v>
      </c>
      <c r="K147" s="576"/>
      <c r="M147" s="1628"/>
      <c r="O147" s="539"/>
      <c r="P147" s="1163"/>
      <c r="Q147" s="593">
        <f>SUM(Q137:Q146)</f>
        <v>0</v>
      </c>
      <c r="R147" s="548"/>
      <c r="AC147" s="1150"/>
    </row>
    <row r="148" spans="1:29" s="746" customFormat="1" ht="13.8" x14ac:dyDescent="0.3">
      <c r="A148" s="1164"/>
      <c r="B148" s="1061"/>
      <c r="C148" s="1061"/>
      <c r="D148" s="1061"/>
      <c r="E148" s="1061"/>
      <c r="F148" s="1061"/>
      <c r="G148" s="1165"/>
      <c r="H148" s="1062"/>
      <c r="I148" s="1062"/>
      <c r="J148" s="1061"/>
      <c r="K148" s="1096"/>
      <c r="AC148" s="1150"/>
    </row>
    <row r="149" spans="1:29" s="746" customFormat="1" ht="14.4" thickBot="1" x14ac:dyDescent="0.35">
      <c r="A149" s="1085" t="s">
        <v>121</v>
      </c>
      <c r="B149" s="1086" t="s">
        <v>458</v>
      </c>
      <c r="C149" s="1087"/>
      <c r="D149" s="1087"/>
      <c r="E149" s="1087"/>
      <c r="F149" s="1087"/>
      <c r="G149" s="1087"/>
      <c r="H149" s="1087"/>
      <c r="I149" s="1087"/>
      <c r="J149" s="1087"/>
      <c r="K149" s="1090"/>
      <c r="M149" s="1026" t="str">
        <f>B149</f>
        <v>UPDATED SOFTWARE PRODUCTS</v>
      </c>
      <c r="O149" s="1153" t="str">
        <f>B149</f>
        <v>UPDATED SOFTWARE PRODUCTS</v>
      </c>
      <c r="P149" s="1154"/>
      <c r="Q149" s="1154"/>
      <c r="R149" s="1154"/>
      <c r="S149" s="1154"/>
      <c r="AC149" s="1150"/>
    </row>
    <row r="150" spans="1:29" s="1154" customFormat="1" ht="14.4" thickBot="1" x14ac:dyDescent="0.35">
      <c r="A150" s="2201" t="s">
        <v>611</v>
      </c>
      <c r="B150" s="2202"/>
      <c r="C150" s="2202"/>
      <c r="D150" s="2202"/>
      <c r="E150" s="2202"/>
      <c r="F150" s="2202"/>
      <c r="G150" s="2202"/>
      <c r="H150" s="2202"/>
      <c r="I150" s="2202"/>
      <c r="J150" s="2202"/>
      <c r="K150" s="2203"/>
      <c r="M150" s="1458" t="str">
        <f>A150</f>
        <v>SOLE/CO-DEVELOPER</v>
      </c>
      <c r="O150" s="1168" t="str">
        <f>A150</f>
        <v>SOLE/CO-DEVELOPER</v>
      </c>
      <c r="P150" s="1054"/>
      <c r="Q150" s="1054"/>
      <c r="R150" s="1054"/>
      <c r="S150" s="1054"/>
      <c r="AC150" s="1155"/>
    </row>
    <row r="151" spans="1:29" s="1054" customFormat="1" ht="28.2" thickBot="1" x14ac:dyDescent="0.35">
      <c r="A151" s="307" t="s">
        <v>7</v>
      </c>
      <c r="B151" s="2115" t="s">
        <v>31</v>
      </c>
      <c r="C151" s="2116"/>
      <c r="D151" s="2117"/>
      <c r="E151" s="851" t="s">
        <v>324</v>
      </c>
      <c r="F151" s="851" t="s">
        <v>460</v>
      </c>
      <c r="G151" s="812" t="s">
        <v>521</v>
      </c>
      <c r="H151" s="812" t="s">
        <v>326</v>
      </c>
      <c r="I151" s="805" t="s">
        <v>522</v>
      </c>
      <c r="J151" s="812" t="s">
        <v>171</v>
      </c>
      <c r="K151" s="339" t="s">
        <v>190</v>
      </c>
      <c r="M151" s="1630" t="s">
        <v>447</v>
      </c>
      <c r="O151" s="264" t="s">
        <v>184</v>
      </c>
      <c r="P151" s="796" t="s">
        <v>174</v>
      </c>
      <c r="Q151" s="1956" t="s">
        <v>172</v>
      </c>
      <c r="R151" s="1957"/>
      <c r="S151" s="746"/>
      <c r="AC151" s="1156"/>
    </row>
    <row r="152" spans="1:29" s="746" customFormat="1" ht="14.4" customHeight="1" x14ac:dyDescent="0.3">
      <c r="A152" s="308">
        <v>1</v>
      </c>
      <c r="B152" s="2155"/>
      <c r="C152" s="2156"/>
      <c r="D152" s="2157"/>
      <c r="E152" s="525"/>
      <c r="F152" s="525"/>
      <c r="G152" s="813" t="s">
        <v>242</v>
      </c>
      <c r="H152" s="813"/>
      <c r="I152" s="818"/>
      <c r="J152" s="331">
        <f>IF(ISBLANK(B152),0,0+IF(ISBLANK(E152),0,0+IF(ISBLANK(F152),0,0+IF(ISBLANK(H152),0,0+IF(ISBLANK(I152),0,0+IF(G152="Sole Developer",4,0+IF(G152="Co-developer",2,0)))))))</f>
        <v>0</v>
      </c>
      <c r="K152" s="815"/>
      <c r="M152" s="1629"/>
      <c r="O152" s="543" t="s">
        <v>388</v>
      </c>
      <c r="P152" s="589">
        <f t="shared" ref="P152:P161" si="35">IF(O152="Acceptable",J152,0)</f>
        <v>0</v>
      </c>
      <c r="Q152" s="1958"/>
      <c r="R152" s="1959"/>
      <c r="AB152" s="1024" t="s">
        <v>242</v>
      </c>
      <c r="AC152" s="1150"/>
    </row>
    <row r="153" spans="1:29" s="746" customFormat="1" ht="13.8" x14ac:dyDescent="0.3">
      <c r="A153" s="309">
        <v>2</v>
      </c>
      <c r="B153" s="2155"/>
      <c r="C153" s="2156"/>
      <c r="D153" s="2157"/>
      <c r="E153" s="525"/>
      <c r="F153" s="524"/>
      <c r="G153" s="816" t="s">
        <v>242</v>
      </c>
      <c r="H153" s="816"/>
      <c r="I153" s="819"/>
      <c r="J153" s="331">
        <f>IF(ISBLANK(B153),0,0+IF(ISBLANK(E153),0,0+IF(ISBLANK(F153),0,0+IF(ISBLANK(H153),0,0+IF(ISBLANK(I153),0,0+IF(G153="Sole Developer",4,0+IF(G153="Co-developer",2,0)))))))</f>
        <v>0</v>
      </c>
      <c r="K153" s="815"/>
      <c r="M153" s="1627"/>
      <c r="O153" s="545" t="s">
        <v>388</v>
      </c>
      <c r="P153" s="590">
        <f t="shared" si="35"/>
        <v>0</v>
      </c>
      <c r="Q153" s="1960"/>
      <c r="R153" s="1961"/>
      <c r="AB153" s="1024" t="s">
        <v>327</v>
      </c>
      <c r="AC153" s="1150"/>
    </row>
    <row r="154" spans="1:29" s="746" customFormat="1" ht="13.8" x14ac:dyDescent="0.3">
      <c r="A154" s="309">
        <v>3</v>
      </c>
      <c r="B154" s="2158"/>
      <c r="C154" s="2159"/>
      <c r="D154" s="2160"/>
      <c r="E154" s="366"/>
      <c r="F154" s="524"/>
      <c r="G154" s="1447" t="s">
        <v>242</v>
      </c>
      <c r="H154" s="1447"/>
      <c r="I154" s="1446"/>
      <c r="J154" s="331">
        <f t="shared" ref="J154:J157" si="36">IF(ISBLANK(B154),0,0+IF(ISBLANK(E154),0,0+IF(ISBLANK(F154),0,0+IF(ISBLANK(H154),0,0+IF(ISBLANK(I154),0,0+IF(G154="Sole Developer",4,0+IF(G154="Co-developer",2,0)))))))</f>
        <v>0</v>
      </c>
      <c r="K154" s="1445"/>
      <c r="M154" s="1627"/>
      <c r="O154" s="545" t="s">
        <v>388</v>
      </c>
      <c r="P154" s="590">
        <f t="shared" si="35"/>
        <v>0</v>
      </c>
      <c r="Q154" s="1960"/>
      <c r="R154" s="1961"/>
      <c r="AB154" s="1024" t="s">
        <v>328</v>
      </c>
      <c r="AC154" s="1150"/>
    </row>
    <row r="155" spans="1:29" s="746" customFormat="1" ht="13.8" x14ac:dyDescent="0.3">
      <c r="A155" s="309">
        <v>4</v>
      </c>
      <c r="B155" s="2214"/>
      <c r="C155" s="2215"/>
      <c r="D155" s="2216"/>
      <c r="E155" s="366"/>
      <c r="F155" s="524"/>
      <c r="G155" s="1447" t="s">
        <v>242</v>
      </c>
      <c r="H155" s="1447"/>
      <c r="I155" s="1446"/>
      <c r="J155" s="331">
        <f t="shared" si="36"/>
        <v>0</v>
      </c>
      <c r="K155" s="1445"/>
      <c r="M155" s="1627"/>
      <c r="O155" s="545" t="s">
        <v>388</v>
      </c>
      <c r="P155" s="1477">
        <f t="shared" si="35"/>
        <v>0</v>
      </c>
      <c r="Q155" s="2241"/>
      <c r="R155" s="2242"/>
      <c r="AC155" s="1150"/>
    </row>
    <row r="156" spans="1:29" s="746" customFormat="1" ht="13.8" x14ac:dyDescent="0.3">
      <c r="A156" s="309">
        <v>5</v>
      </c>
      <c r="B156" s="2158"/>
      <c r="C156" s="2159"/>
      <c r="D156" s="2160"/>
      <c r="E156" s="366"/>
      <c r="F156" s="524"/>
      <c r="G156" s="1447" t="s">
        <v>242</v>
      </c>
      <c r="H156" s="1447"/>
      <c r="I156" s="1446"/>
      <c r="J156" s="331">
        <f t="shared" ref="J156" si="37">IF(ISBLANK(B156),0,0+IF(ISBLANK(E156),0,0+IF(ISBLANK(F156),0,0+IF(ISBLANK(H156),0,0+IF(ISBLANK(I156),0,0+IF(G156="Sole Developer",4,0+IF(G156="Co-developer",2,0)))))))</f>
        <v>0</v>
      </c>
      <c r="K156" s="1445"/>
      <c r="M156" s="1627"/>
      <c r="O156" s="545" t="s">
        <v>388</v>
      </c>
      <c r="P156" s="590">
        <f t="shared" si="35"/>
        <v>0</v>
      </c>
      <c r="Q156" s="1960"/>
      <c r="R156" s="1961"/>
      <c r="AC156" s="1150"/>
    </row>
    <row r="157" spans="1:29" s="746" customFormat="1" ht="14.4" thickBot="1" x14ac:dyDescent="0.35">
      <c r="A157" s="309">
        <v>6</v>
      </c>
      <c r="B157" s="2158"/>
      <c r="C157" s="2159"/>
      <c r="D157" s="2160"/>
      <c r="E157" s="366"/>
      <c r="F157" s="524"/>
      <c r="G157" s="1447" t="s">
        <v>242</v>
      </c>
      <c r="H157" s="1447"/>
      <c r="I157" s="1446"/>
      <c r="J157" s="331">
        <f t="shared" si="36"/>
        <v>0</v>
      </c>
      <c r="K157" s="1445"/>
      <c r="M157" s="1627"/>
      <c r="O157" s="545" t="s">
        <v>388</v>
      </c>
      <c r="P157" s="590">
        <f t="shared" si="35"/>
        <v>0</v>
      </c>
      <c r="Q157" s="1960"/>
      <c r="R157" s="1961"/>
      <c r="AC157" s="1150"/>
    </row>
    <row r="158" spans="1:29" s="746" customFormat="1" ht="14.4" hidden="1" thickBot="1" x14ac:dyDescent="0.35">
      <c r="A158" s="309">
        <v>7</v>
      </c>
      <c r="B158" s="2158"/>
      <c r="C158" s="2159"/>
      <c r="D158" s="2160"/>
      <c r="E158" s="366"/>
      <c r="F158" s="524"/>
      <c r="G158" s="816" t="s">
        <v>242</v>
      </c>
      <c r="H158" s="816"/>
      <c r="I158" s="819"/>
      <c r="J158" s="331">
        <f t="shared" ref="J158:J161" si="38">IF(ISBLANK(B158),0,0+IF(ISBLANK(E158),0,0+IF(ISBLANK(F158),0,0+IF(ISBLANK(H158),0,0+IF(ISBLANK(I158),0,0+IF(G158="Sole Developer",4,0+IF(G158="Co-developer",2,0)))))))</f>
        <v>0</v>
      </c>
      <c r="K158" s="815" t="s">
        <v>287</v>
      </c>
      <c r="M158" s="1627"/>
      <c r="O158" s="545" t="s">
        <v>388</v>
      </c>
      <c r="P158" s="590">
        <f t="shared" si="35"/>
        <v>0</v>
      </c>
      <c r="Q158" s="1960"/>
      <c r="R158" s="1961"/>
      <c r="AB158" s="1024"/>
      <c r="AC158" s="1150"/>
    </row>
    <row r="159" spans="1:29" s="746" customFormat="1" ht="14.4" hidden="1" thickBot="1" x14ac:dyDescent="0.35">
      <c r="A159" s="309">
        <v>8</v>
      </c>
      <c r="B159" s="2214"/>
      <c r="C159" s="2215"/>
      <c r="D159" s="2216"/>
      <c r="E159" s="366"/>
      <c r="F159" s="524"/>
      <c r="G159" s="1447" t="s">
        <v>242</v>
      </c>
      <c r="H159" s="1447"/>
      <c r="I159" s="1446"/>
      <c r="J159" s="331">
        <f t="shared" ref="J159:J160" si="39">IF(ISBLANK(B159),0,0+IF(ISBLANK(E159),0,0+IF(ISBLANK(F159),0,0+IF(ISBLANK(H159),0,0+IF(ISBLANK(I159),0,0+IF(G159="Sole Developer",4,0+IF(G159="Co-developer",2,0)))))))</f>
        <v>0</v>
      </c>
      <c r="K159" s="1445" t="s">
        <v>287</v>
      </c>
      <c r="M159" s="1627"/>
      <c r="O159" s="545" t="s">
        <v>388</v>
      </c>
      <c r="P159" s="1477">
        <f t="shared" si="35"/>
        <v>0</v>
      </c>
      <c r="Q159" s="2241"/>
      <c r="R159" s="2242"/>
      <c r="AC159" s="1150"/>
    </row>
    <row r="160" spans="1:29" s="746" customFormat="1" ht="14.4" hidden="1" thickBot="1" x14ac:dyDescent="0.35">
      <c r="A160" s="309">
        <v>9</v>
      </c>
      <c r="B160" s="2158"/>
      <c r="C160" s="2159"/>
      <c r="D160" s="2160"/>
      <c r="E160" s="366"/>
      <c r="F160" s="524"/>
      <c r="G160" s="1447" t="s">
        <v>242</v>
      </c>
      <c r="H160" s="1447"/>
      <c r="I160" s="1446"/>
      <c r="J160" s="331">
        <f t="shared" si="39"/>
        <v>0</v>
      </c>
      <c r="K160" s="1445" t="s">
        <v>287</v>
      </c>
      <c r="M160" s="1627"/>
      <c r="O160" s="545" t="s">
        <v>388</v>
      </c>
      <c r="P160" s="590">
        <f t="shared" si="35"/>
        <v>0</v>
      </c>
      <c r="Q160" s="1960"/>
      <c r="R160" s="1961"/>
      <c r="AC160" s="1150"/>
    </row>
    <row r="161" spans="1:29" s="746" customFormat="1" ht="14.4" hidden="1" thickBot="1" x14ac:dyDescent="0.35">
      <c r="A161" s="309">
        <v>10</v>
      </c>
      <c r="B161" s="2221"/>
      <c r="C161" s="2222"/>
      <c r="D161" s="2223"/>
      <c r="E161" s="366"/>
      <c r="F161" s="524"/>
      <c r="G161" s="1447" t="s">
        <v>242</v>
      </c>
      <c r="H161" s="1447"/>
      <c r="I161" s="1446"/>
      <c r="J161" s="331">
        <f t="shared" si="38"/>
        <v>0</v>
      </c>
      <c r="K161" s="1445" t="s">
        <v>287</v>
      </c>
      <c r="M161" s="1627"/>
      <c r="O161" s="545" t="s">
        <v>388</v>
      </c>
      <c r="P161" s="1478">
        <f t="shared" si="35"/>
        <v>0</v>
      </c>
      <c r="Q161" s="2239"/>
      <c r="R161" s="2240"/>
      <c r="AC161" s="1150"/>
    </row>
    <row r="162" spans="1:29" s="1047" customFormat="1" ht="15" customHeight="1" thickBot="1" x14ac:dyDescent="0.35">
      <c r="A162" s="1157"/>
      <c r="B162" s="2110"/>
      <c r="C162" s="2111"/>
      <c r="D162" s="2209"/>
      <c r="E162" s="1097"/>
      <c r="F162" s="1059"/>
      <c r="G162" s="1059"/>
      <c r="H162" s="1046"/>
      <c r="I162" s="1046" t="s">
        <v>14</v>
      </c>
      <c r="J162" s="1169">
        <f>SUM(J152:J161)</f>
        <v>0</v>
      </c>
      <c r="K162" s="1170"/>
      <c r="M162" s="1631"/>
      <c r="O162" s="539"/>
      <c r="P162" s="593">
        <f>SUM(P152:P161)</f>
        <v>0</v>
      </c>
      <c r="Q162" s="1964"/>
      <c r="R162" s="1965"/>
      <c r="AC162" s="1159"/>
    </row>
    <row r="163" spans="1:29" s="746" customFormat="1" ht="13.8" x14ac:dyDescent="0.3">
      <c r="A163" s="1049"/>
      <c r="B163" s="1050"/>
      <c r="C163" s="1050"/>
      <c r="D163" s="1050"/>
      <c r="E163" s="1050"/>
      <c r="F163" s="1050"/>
      <c r="G163" s="1171"/>
      <c r="H163" s="1051"/>
      <c r="I163" s="1051"/>
      <c r="J163" s="1050"/>
      <c r="K163" s="1053"/>
      <c r="AC163" s="1150"/>
    </row>
    <row r="164" spans="1:29" s="746" customFormat="1" ht="14.4" thickBot="1" x14ac:dyDescent="0.35">
      <c r="A164" s="1030" t="s">
        <v>57</v>
      </c>
      <c r="B164" s="1066" t="s">
        <v>556</v>
      </c>
      <c r="C164" s="1151"/>
      <c r="D164" s="1151"/>
      <c r="E164" s="1151"/>
      <c r="F164" s="1151"/>
      <c r="G164" s="1151"/>
      <c r="H164" s="1151"/>
      <c r="I164" s="1151"/>
      <c r="J164" s="1050"/>
      <c r="K164" s="1053"/>
      <c r="M164" s="1035" t="str">
        <f>B164</f>
        <v>NEW PLANT VARIETY OR ANIMAL BREEDS DEVELOPED/NEW MICROBIAL STRAINS ISOLATED THAT ARE PROPAGATED OR REPRODUCED</v>
      </c>
      <c r="O164" s="1153" t="str">
        <f>B164</f>
        <v>NEW PLANT VARIETY OR ANIMAL BREEDS DEVELOPED/NEW MICROBIAL STRAINS ISOLATED THAT ARE PROPAGATED OR REPRODUCED</v>
      </c>
      <c r="P164" s="1154"/>
      <c r="Q164" s="1154"/>
      <c r="R164" s="1154"/>
      <c r="S164" s="1154"/>
      <c r="AC164" s="1150"/>
    </row>
    <row r="165" spans="1:29" s="1154" customFormat="1" ht="14.4" thickBot="1" x14ac:dyDescent="0.35">
      <c r="A165" s="2201" t="s">
        <v>30</v>
      </c>
      <c r="B165" s="2202"/>
      <c r="C165" s="2202"/>
      <c r="D165" s="2202"/>
      <c r="E165" s="2202"/>
      <c r="F165" s="2202"/>
      <c r="G165" s="2202"/>
      <c r="H165" s="2202"/>
      <c r="I165" s="2202"/>
      <c r="J165" s="2202"/>
      <c r="K165" s="2203"/>
      <c r="M165" s="1458" t="str">
        <f>A165</f>
        <v>SOLE DEVELOPER</v>
      </c>
      <c r="O165" s="1172" t="str">
        <f>A165</f>
        <v>SOLE DEVELOPER</v>
      </c>
      <c r="P165" s="1054"/>
      <c r="Q165" s="1054"/>
      <c r="R165" s="1054"/>
      <c r="S165" s="1054"/>
      <c r="AC165" s="1155"/>
    </row>
    <row r="166" spans="1:29" s="1054" customFormat="1" ht="28.2" thickBot="1" x14ac:dyDescent="0.35">
      <c r="A166" s="307" t="s">
        <v>7</v>
      </c>
      <c r="B166" s="2115" t="s">
        <v>558</v>
      </c>
      <c r="C166" s="2116"/>
      <c r="D166" s="2116"/>
      <c r="E166" s="812" t="s">
        <v>459</v>
      </c>
      <c r="F166" s="812" t="s">
        <v>312</v>
      </c>
      <c r="G166" s="812" t="s">
        <v>329</v>
      </c>
      <c r="H166" s="804" t="s">
        <v>452</v>
      </c>
      <c r="I166" s="804" t="s">
        <v>171</v>
      </c>
      <c r="J166" s="1950" t="s">
        <v>190</v>
      </c>
      <c r="K166" s="2144"/>
      <c r="M166" s="1630" t="s">
        <v>447</v>
      </c>
      <c r="O166" s="264" t="s">
        <v>184</v>
      </c>
      <c r="P166" s="796" t="s">
        <v>174</v>
      </c>
      <c r="Q166" s="1956" t="s">
        <v>172</v>
      </c>
      <c r="R166" s="1957"/>
      <c r="S166" s="746"/>
      <c r="AC166" s="1156"/>
    </row>
    <row r="167" spans="1:29" s="746" customFormat="1" ht="14.4" customHeight="1" x14ac:dyDescent="0.3">
      <c r="A167" s="308">
        <v>1</v>
      </c>
      <c r="B167" s="2190"/>
      <c r="C167" s="2191"/>
      <c r="D167" s="2191"/>
      <c r="E167" s="367"/>
      <c r="F167" s="525"/>
      <c r="G167" s="525"/>
      <c r="H167" s="368"/>
      <c r="I167" s="373">
        <f>IF(ISBLANK(B167),0,0+IF(ISBLANK(E167),0,0+IF(ISBLANK(F167),0,0+IF(ISBLANK(G167),0,0+IF(ISBLANK(H167),0,10)))))</f>
        <v>0</v>
      </c>
      <c r="J167" s="2224"/>
      <c r="K167" s="2225"/>
      <c r="M167" s="1629"/>
      <c r="O167" s="543" t="s">
        <v>388</v>
      </c>
      <c r="P167" s="589">
        <f t="shared" ref="P167:P176" si="40">IF(O167="Acceptable",I167,0)</f>
        <v>0</v>
      </c>
      <c r="Q167" s="1958"/>
      <c r="R167" s="1959"/>
      <c r="AC167" s="1150"/>
    </row>
    <row r="168" spans="1:29" s="746" customFormat="1" ht="13.8" x14ac:dyDescent="0.3">
      <c r="A168" s="309">
        <v>2</v>
      </c>
      <c r="B168" s="2212"/>
      <c r="C168" s="2226"/>
      <c r="D168" s="2226"/>
      <c r="E168" s="369"/>
      <c r="F168" s="524"/>
      <c r="G168" s="524"/>
      <c r="H168" s="370"/>
      <c r="I168" s="373">
        <f t="shared" ref="I168:I176" si="41">IF(ISBLANK(B168),0,0+IF(ISBLANK(E168),0,0+IF(ISBLANK(F168),0,0+IF(ISBLANK(G168),0,0+IF(ISBLANK(H168),0,10)))))</f>
        <v>0</v>
      </c>
      <c r="J168" s="2227"/>
      <c r="K168" s="2207"/>
      <c r="M168" s="1627"/>
      <c r="O168" s="545" t="s">
        <v>388</v>
      </c>
      <c r="P168" s="590">
        <f t="shared" si="40"/>
        <v>0</v>
      </c>
      <c r="Q168" s="1960"/>
      <c r="R168" s="1961"/>
      <c r="AC168" s="1150"/>
    </row>
    <row r="169" spans="1:29" s="746" customFormat="1" ht="13.8" x14ac:dyDescent="0.3">
      <c r="A169" s="309">
        <v>3</v>
      </c>
      <c r="B169" s="2212"/>
      <c r="C169" s="2226"/>
      <c r="D169" s="2226"/>
      <c r="E169" s="369"/>
      <c r="F169" s="524"/>
      <c r="G169" s="524"/>
      <c r="H169" s="370"/>
      <c r="I169" s="373">
        <f t="shared" si="41"/>
        <v>0</v>
      </c>
      <c r="J169" s="2227"/>
      <c r="K169" s="2207"/>
      <c r="M169" s="1627"/>
      <c r="O169" s="545" t="s">
        <v>388</v>
      </c>
      <c r="P169" s="590">
        <f t="shared" si="40"/>
        <v>0</v>
      </c>
      <c r="Q169" s="1960"/>
      <c r="R169" s="1961"/>
      <c r="AC169" s="1150"/>
    </row>
    <row r="170" spans="1:29" s="746" customFormat="1" ht="14.4" thickBot="1" x14ac:dyDescent="0.35">
      <c r="A170" s="309">
        <v>4</v>
      </c>
      <c r="B170" s="2212"/>
      <c r="C170" s="2226"/>
      <c r="D170" s="2226"/>
      <c r="E170" s="369"/>
      <c r="F170" s="524"/>
      <c r="G170" s="524"/>
      <c r="H170" s="370"/>
      <c r="I170" s="373">
        <f t="shared" ref="I170" si="42">IF(ISBLANK(B170),0,0+IF(ISBLANK(E170),0,0+IF(ISBLANK(F170),0,0+IF(ISBLANK(G170),0,0+IF(ISBLANK(H170),0,10)))))</f>
        <v>0</v>
      </c>
      <c r="J170" s="2227"/>
      <c r="K170" s="2207"/>
      <c r="M170" s="1627"/>
      <c r="O170" s="545" t="s">
        <v>388</v>
      </c>
      <c r="P170" s="590">
        <f t="shared" si="40"/>
        <v>0</v>
      </c>
      <c r="Q170" s="1960"/>
      <c r="R170" s="1961"/>
      <c r="AC170" s="1150"/>
    </row>
    <row r="171" spans="1:29" s="746" customFormat="1" ht="14.4" hidden="1" thickBot="1" x14ac:dyDescent="0.35">
      <c r="A171" s="309">
        <v>5</v>
      </c>
      <c r="B171" s="2212"/>
      <c r="C171" s="2226"/>
      <c r="D171" s="2226"/>
      <c r="E171" s="369"/>
      <c r="F171" s="524"/>
      <c r="G171" s="524"/>
      <c r="H171" s="370"/>
      <c r="I171" s="373">
        <f t="shared" si="41"/>
        <v>0</v>
      </c>
      <c r="J171" s="2227"/>
      <c r="K171" s="2207"/>
      <c r="M171" s="1627"/>
      <c r="O171" s="545" t="s">
        <v>388</v>
      </c>
      <c r="P171" s="590">
        <f t="shared" si="40"/>
        <v>0</v>
      </c>
      <c r="Q171" s="1960"/>
      <c r="R171" s="1961"/>
      <c r="AC171" s="1150"/>
    </row>
    <row r="172" spans="1:29" s="746" customFormat="1" ht="14.4" hidden="1" thickBot="1" x14ac:dyDescent="0.35">
      <c r="A172" s="309">
        <v>6</v>
      </c>
      <c r="B172" s="2212"/>
      <c r="C172" s="2226"/>
      <c r="D172" s="2226"/>
      <c r="E172" s="369"/>
      <c r="F172" s="524"/>
      <c r="G172" s="524"/>
      <c r="H172" s="370"/>
      <c r="I172" s="373">
        <f t="shared" si="41"/>
        <v>0</v>
      </c>
      <c r="J172" s="2227"/>
      <c r="K172" s="2207"/>
      <c r="M172" s="1627"/>
      <c r="O172" s="545" t="s">
        <v>388</v>
      </c>
      <c r="P172" s="590">
        <f t="shared" si="40"/>
        <v>0</v>
      </c>
      <c r="Q172" s="1960"/>
      <c r="R172" s="1961"/>
      <c r="AC172" s="1150"/>
    </row>
    <row r="173" spans="1:29" s="746" customFormat="1" ht="14.4" hidden="1" thickBot="1" x14ac:dyDescent="0.35">
      <c r="A173" s="309">
        <v>7</v>
      </c>
      <c r="B173" s="2212"/>
      <c r="C173" s="2226"/>
      <c r="D173" s="2226"/>
      <c r="E173" s="369"/>
      <c r="F173" s="524"/>
      <c r="G173" s="524"/>
      <c r="H173" s="370"/>
      <c r="I173" s="373">
        <f t="shared" ref="I173" si="43">IF(ISBLANK(B173),0,0+IF(ISBLANK(E173),0,0+IF(ISBLANK(F173),0,0+IF(ISBLANK(G173),0,0+IF(ISBLANK(H173),0,10)))))</f>
        <v>0</v>
      </c>
      <c r="J173" s="2227"/>
      <c r="K173" s="2207"/>
      <c r="M173" s="1627"/>
      <c r="O173" s="545" t="s">
        <v>388</v>
      </c>
      <c r="P173" s="590">
        <f t="shared" si="40"/>
        <v>0</v>
      </c>
      <c r="Q173" s="1960"/>
      <c r="R173" s="1961"/>
      <c r="AC173" s="1150"/>
    </row>
    <row r="174" spans="1:29" s="746" customFormat="1" ht="14.4" hidden="1" thickBot="1" x14ac:dyDescent="0.35">
      <c r="A174" s="309">
        <v>8</v>
      </c>
      <c r="B174" s="2212"/>
      <c r="C174" s="2226"/>
      <c r="D174" s="2226"/>
      <c r="E174" s="369"/>
      <c r="F174" s="524"/>
      <c r="G174" s="524"/>
      <c r="H174" s="370"/>
      <c r="I174" s="373">
        <f t="shared" ref="I174" si="44">IF(ISBLANK(B174),0,0+IF(ISBLANK(E174),0,0+IF(ISBLANK(F174),0,0+IF(ISBLANK(G174),0,0+IF(ISBLANK(H174),0,10)))))</f>
        <v>0</v>
      </c>
      <c r="J174" s="2227"/>
      <c r="K174" s="2207"/>
      <c r="M174" s="1627"/>
      <c r="O174" s="545" t="s">
        <v>388</v>
      </c>
      <c r="P174" s="590">
        <f t="shared" si="40"/>
        <v>0</v>
      </c>
      <c r="Q174" s="1960"/>
      <c r="R174" s="1961"/>
      <c r="AC174" s="1150"/>
    </row>
    <row r="175" spans="1:29" s="746" customFormat="1" ht="14.4" hidden="1" thickBot="1" x14ac:dyDescent="0.35">
      <c r="A175" s="309">
        <v>9</v>
      </c>
      <c r="B175" s="2212"/>
      <c r="C175" s="2226"/>
      <c r="D175" s="2226"/>
      <c r="E175" s="369"/>
      <c r="F175" s="524"/>
      <c r="G175" s="524"/>
      <c r="H175" s="370"/>
      <c r="I175" s="373">
        <f t="shared" si="41"/>
        <v>0</v>
      </c>
      <c r="J175" s="2227"/>
      <c r="K175" s="2207"/>
      <c r="M175" s="1627"/>
      <c r="O175" s="545" t="s">
        <v>388</v>
      </c>
      <c r="P175" s="590">
        <f t="shared" si="40"/>
        <v>0</v>
      </c>
      <c r="Q175" s="1960"/>
      <c r="R175" s="1961"/>
      <c r="AC175" s="1150"/>
    </row>
    <row r="176" spans="1:29" s="746" customFormat="1" ht="14.4" hidden="1" thickBot="1" x14ac:dyDescent="0.35">
      <c r="A176" s="309">
        <v>10</v>
      </c>
      <c r="B176" s="371"/>
      <c r="C176" s="372"/>
      <c r="D176" s="372"/>
      <c r="E176" s="369"/>
      <c r="F176" s="524"/>
      <c r="G176" s="524"/>
      <c r="H176" s="370"/>
      <c r="I176" s="373">
        <f t="shared" si="41"/>
        <v>0</v>
      </c>
      <c r="J176" s="2227"/>
      <c r="K176" s="2207"/>
      <c r="M176" s="1627"/>
      <c r="O176" s="545" t="s">
        <v>388</v>
      </c>
      <c r="P176" s="591">
        <f t="shared" si="40"/>
        <v>0</v>
      </c>
      <c r="Q176" s="1948"/>
      <c r="R176" s="1949"/>
      <c r="AC176" s="1150"/>
    </row>
    <row r="177" spans="1:29" s="746" customFormat="1" ht="15" customHeight="1" thickBot="1" x14ac:dyDescent="0.35">
      <c r="A177" s="1157"/>
      <c r="B177" s="1044"/>
      <c r="C177" s="1097"/>
      <c r="D177" s="1097"/>
      <c r="E177" s="1045"/>
      <c r="F177" s="1059"/>
      <c r="G177" s="1044"/>
      <c r="H177" s="1046" t="s">
        <v>14</v>
      </c>
      <c r="I177" s="1162">
        <f>SUM(I167:I176)</f>
        <v>0</v>
      </c>
      <c r="J177" s="2228"/>
      <c r="K177" s="2229"/>
      <c r="M177" s="1628"/>
      <c r="O177" s="539"/>
      <c r="P177" s="593">
        <f>SUM(P167:P176)</f>
        <v>0</v>
      </c>
      <c r="Q177" s="1964"/>
      <c r="R177" s="1965"/>
      <c r="S177" s="1047"/>
      <c r="AC177" s="1150"/>
    </row>
    <row r="178" spans="1:29" s="1047" customFormat="1" ht="14.4" thickBot="1" x14ac:dyDescent="0.35">
      <c r="A178" s="1173"/>
      <c r="B178" s="1072"/>
      <c r="C178" s="1072"/>
      <c r="D178" s="1072"/>
      <c r="E178" s="1072"/>
      <c r="F178" s="1072"/>
      <c r="G178" s="1072"/>
      <c r="H178" s="1072"/>
      <c r="I178" s="1072"/>
      <c r="J178" s="1072"/>
      <c r="K178" s="1161"/>
      <c r="O178" s="746"/>
      <c r="P178" s="746"/>
      <c r="Q178" s="746"/>
      <c r="R178" s="746"/>
      <c r="S178" s="746"/>
      <c r="AC178" s="1159"/>
    </row>
    <row r="179" spans="1:29" s="746" customFormat="1" ht="14.4" thickBot="1" x14ac:dyDescent="0.35">
      <c r="A179" s="2201" t="s">
        <v>32</v>
      </c>
      <c r="B179" s="2202"/>
      <c r="C179" s="2202"/>
      <c r="D179" s="2202"/>
      <c r="E179" s="2202"/>
      <c r="F179" s="2202"/>
      <c r="G179" s="2202"/>
      <c r="H179" s="2202"/>
      <c r="I179" s="2202"/>
      <c r="J179" s="2202"/>
      <c r="K179" s="2203"/>
      <c r="M179" s="1458" t="str">
        <f>A179</f>
        <v>WITH MULTIPLE DEVELOPERS</v>
      </c>
      <c r="O179" s="1174" t="str">
        <f>A179</f>
        <v>WITH MULTIPLE DEVELOPERS</v>
      </c>
      <c r="P179" s="1054"/>
      <c r="Q179" s="1054"/>
      <c r="R179" s="1054"/>
      <c r="S179" s="1054"/>
      <c r="AC179" s="1150"/>
    </row>
    <row r="180" spans="1:29" s="1054" customFormat="1" ht="28.2" thickBot="1" x14ac:dyDescent="0.35">
      <c r="A180" s="307" t="s">
        <v>7</v>
      </c>
      <c r="B180" s="2115" t="s">
        <v>561</v>
      </c>
      <c r="C180" s="2116"/>
      <c r="D180" s="2117"/>
      <c r="E180" s="812" t="s">
        <v>330</v>
      </c>
      <c r="F180" s="812" t="s">
        <v>312</v>
      </c>
      <c r="G180" s="812" t="s">
        <v>329</v>
      </c>
      <c r="H180" s="804" t="s">
        <v>452</v>
      </c>
      <c r="I180" s="851" t="s">
        <v>278</v>
      </c>
      <c r="J180" s="812" t="s">
        <v>171</v>
      </c>
      <c r="K180" s="808" t="s">
        <v>190</v>
      </c>
      <c r="M180" s="1630" t="s">
        <v>447</v>
      </c>
      <c r="O180" s="264" t="s">
        <v>184</v>
      </c>
      <c r="P180" s="796" t="s">
        <v>445</v>
      </c>
      <c r="Q180" s="822" t="s">
        <v>174</v>
      </c>
      <c r="R180" s="542" t="s">
        <v>172</v>
      </c>
      <c r="S180" s="746"/>
      <c r="AC180" s="1156"/>
    </row>
    <row r="181" spans="1:29" s="746" customFormat="1" ht="13.8" x14ac:dyDescent="0.3">
      <c r="A181" s="308">
        <v>1</v>
      </c>
      <c r="B181" s="2190"/>
      <c r="C181" s="2191"/>
      <c r="D181" s="2191"/>
      <c r="E181" s="367"/>
      <c r="F181" s="525"/>
      <c r="G181" s="525"/>
      <c r="H181" s="368"/>
      <c r="I181" s="337">
        <v>0</v>
      </c>
      <c r="J181" s="331">
        <f t="shared" ref="J181:J189" si="45">IF(ISBLANK(B181),0,0+IF(ISBLANK(E181),0,0+IF(ISBLANK(F181),0,0+IF(ISBLANK(G181),0,0+IF(ISBLANK(H181),0,10)))))*I181</f>
        <v>0</v>
      </c>
      <c r="K181" s="815"/>
      <c r="M181" s="1629"/>
      <c r="O181" s="543" t="s">
        <v>388</v>
      </c>
      <c r="P181" s="587">
        <f t="shared" ref="P181:P190" si="46">IF(O181="Acceptable",I181,0)</f>
        <v>0</v>
      </c>
      <c r="Q181" s="626">
        <f t="shared" ref="Q181:Q190" si="47">IF(ISBLANK(B181),0,0+IF(ISBLANK(E181),0,0+IF(ISBLANK(F181),0,0+IF(ISBLANK(G181),0,0+IF(ISBLANK(H181),0,10)))))*P181</f>
        <v>0</v>
      </c>
      <c r="R181" s="544"/>
      <c r="AC181" s="1150"/>
    </row>
    <row r="182" spans="1:29" s="746" customFormat="1" ht="13.8" x14ac:dyDescent="0.3">
      <c r="A182" s="309">
        <v>2</v>
      </c>
      <c r="B182" s="2155"/>
      <c r="C182" s="2156"/>
      <c r="D182" s="2157"/>
      <c r="E182" s="525"/>
      <c r="F182" s="525"/>
      <c r="G182" s="524"/>
      <c r="H182" s="524"/>
      <c r="I182" s="336">
        <v>0</v>
      </c>
      <c r="J182" s="331">
        <f t="shared" si="45"/>
        <v>0</v>
      </c>
      <c r="K182" s="815"/>
      <c r="M182" s="1627"/>
      <c r="O182" s="545" t="s">
        <v>388</v>
      </c>
      <c r="P182" s="587">
        <f t="shared" si="46"/>
        <v>0</v>
      </c>
      <c r="Q182" s="627">
        <f t="shared" si="47"/>
        <v>0</v>
      </c>
      <c r="R182" s="546"/>
      <c r="AC182" s="1150"/>
    </row>
    <row r="183" spans="1:29" s="746" customFormat="1" ht="13.8" x14ac:dyDescent="0.3">
      <c r="A183" s="309">
        <v>3</v>
      </c>
      <c r="B183" s="2158"/>
      <c r="C183" s="2159"/>
      <c r="D183" s="2160"/>
      <c r="E183" s="523"/>
      <c r="F183" s="524"/>
      <c r="G183" s="524"/>
      <c r="H183" s="524"/>
      <c r="I183" s="336">
        <v>0</v>
      </c>
      <c r="J183" s="331">
        <f t="shared" si="45"/>
        <v>0</v>
      </c>
      <c r="K183" s="1445"/>
      <c r="M183" s="1627"/>
      <c r="O183" s="545" t="s">
        <v>388</v>
      </c>
      <c r="P183" s="587">
        <f t="shared" si="46"/>
        <v>0</v>
      </c>
      <c r="Q183" s="627">
        <f t="shared" si="47"/>
        <v>0</v>
      </c>
      <c r="R183" s="546"/>
      <c r="AC183" s="1150"/>
    </row>
    <row r="184" spans="1:29" s="746" customFormat="1" ht="14.4" thickBot="1" x14ac:dyDescent="0.35">
      <c r="A184" s="309">
        <v>4</v>
      </c>
      <c r="B184" s="2158"/>
      <c r="C184" s="2159"/>
      <c r="D184" s="2160"/>
      <c r="E184" s="523"/>
      <c r="F184" s="524"/>
      <c r="G184" s="524"/>
      <c r="H184" s="524"/>
      <c r="I184" s="336">
        <v>0</v>
      </c>
      <c r="J184" s="331">
        <f t="shared" si="45"/>
        <v>0</v>
      </c>
      <c r="K184" s="1445"/>
      <c r="M184" s="1627"/>
      <c r="O184" s="545" t="s">
        <v>388</v>
      </c>
      <c r="P184" s="587">
        <f t="shared" si="46"/>
        <v>0</v>
      </c>
      <c r="Q184" s="627">
        <f t="shared" si="47"/>
        <v>0</v>
      </c>
      <c r="R184" s="546"/>
      <c r="AC184" s="1150"/>
    </row>
    <row r="185" spans="1:29" s="746" customFormat="1" ht="14.4" hidden="1" thickBot="1" x14ac:dyDescent="0.35">
      <c r="A185" s="309">
        <v>5</v>
      </c>
      <c r="B185" s="2158"/>
      <c r="C185" s="2159"/>
      <c r="D185" s="2160"/>
      <c r="E185" s="523"/>
      <c r="F185" s="524"/>
      <c r="G185" s="524"/>
      <c r="H185" s="524"/>
      <c r="I185" s="336">
        <v>0</v>
      </c>
      <c r="J185" s="331">
        <f t="shared" si="45"/>
        <v>0</v>
      </c>
      <c r="K185" s="1445" t="s">
        <v>287</v>
      </c>
      <c r="M185" s="1627"/>
      <c r="O185" s="545" t="s">
        <v>388</v>
      </c>
      <c r="P185" s="587">
        <f t="shared" si="46"/>
        <v>0</v>
      </c>
      <c r="Q185" s="627">
        <f t="shared" si="47"/>
        <v>0</v>
      </c>
      <c r="R185" s="546"/>
      <c r="AC185" s="1150"/>
    </row>
    <row r="186" spans="1:29" s="746" customFormat="1" ht="14.4" hidden="1" thickBot="1" x14ac:dyDescent="0.35">
      <c r="A186" s="309">
        <v>6</v>
      </c>
      <c r="B186" s="2158"/>
      <c r="C186" s="2159"/>
      <c r="D186" s="2160"/>
      <c r="E186" s="523"/>
      <c r="F186" s="524"/>
      <c r="G186" s="524"/>
      <c r="H186" s="524"/>
      <c r="I186" s="336">
        <v>0</v>
      </c>
      <c r="J186" s="331">
        <f t="shared" si="45"/>
        <v>0</v>
      </c>
      <c r="K186" s="1445" t="s">
        <v>287</v>
      </c>
      <c r="M186" s="1627"/>
      <c r="O186" s="545" t="s">
        <v>388</v>
      </c>
      <c r="P186" s="587">
        <f t="shared" si="46"/>
        <v>0</v>
      </c>
      <c r="Q186" s="627">
        <f t="shared" si="47"/>
        <v>0</v>
      </c>
      <c r="R186" s="546"/>
      <c r="AC186" s="1150"/>
    </row>
    <row r="187" spans="1:29" s="746" customFormat="1" ht="14.4" hidden="1" thickBot="1" x14ac:dyDescent="0.35">
      <c r="A187" s="309">
        <v>7</v>
      </c>
      <c r="B187" s="2158"/>
      <c r="C187" s="2159"/>
      <c r="D187" s="2160"/>
      <c r="E187" s="523"/>
      <c r="F187" s="524"/>
      <c r="G187" s="524"/>
      <c r="H187" s="524"/>
      <c r="I187" s="336">
        <v>0</v>
      </c>
      <c r="J187" s="331">
        <f t="shared" si="45"/>
        <v>0</v>
      </c>
      <c r="K187" s="1445" t="s">
        <v>287</v>
      </c>
      <c r="M187" s="1627"/>
      <c r="O187" s="545" t="s">
        <v>388</v>
      </c>
      <c r="P187" s="587">
        <f t="shared" si="46"/>
        <v>0</v>
      </c>
      <c r="Q187" s="627">
        <f t="shared" si="47"/>
        <v>0</v>
      </c>
      <c r="R187" s="546"/>
      <c r="AC187" s="1150"/>
    </row>
    <row r="188" spans="1:29" s="746" customFormat="1" ht="14.4" hidden="1" thickBot="1" x14ac:dyDescent="0.35">
      <c r="A188" s="309">
        <v>8</v>
      </c>
      <c r="B188" s="2158"/>
      <c r="C188" s="2159"/>
      <c r="D188" s="2160"/>
      <c r="E188" s="523"/>
      <c r="F188" s="524"/>
      <c r="G188" s="524"/>
      <c r="H188" s="524"/>
      <c r="I188" s="336">
        <v>0</v>
      </c>
      <c r="J188" s="331">
        <f t="shared" si="45"/>
        <v>0</v>
      </c>
      <c r="K188" s="1445" t="s">
        <v>287</v>
      </c>
      <c r="M188" s="1627"/>
      <c r="O188" s="545" t="s">
        <v>388</v>
      </c>
      <c r="P188" s="587">
        <f t="shared" si="46"/>
        <v>0</v>
      </c>
      <c r="Q188" s="627">
        <f t="shared" si="47"/>
        <v>0</v>
      </c>
      <c r="R188" s="546"/>
      <c r="AC188" s="1150"/>
    </row>
    <row r="189" spans="1:29" s="746" customFormat="1" ht="14.4" hidden="1" thickBot="1" x14ac:dyDescent="0.35">
      <c r="A189" s="309">
        <v>9</v>
      </c>
      <c r="B189" s="2158"/>
      <c r="C189" s="2159"/>
      <c r="D189" s="2160"/>
      <c r="E189" s="523"/>
      <c r="F189" s="524"/>
      <c r="G189" s="524"/>
      <c r="H189" s="524"/>
      <c r="I189" s="336">
        <v>0</v>
      </c>
      <c r="J189" s="331">
        <f t="shared" si="45"/>
        <v>0</v>
      </c>
      <c r="K189" s="815" t="s">
        <v>287</v>
      </c>
      <c r="M189" s="1627"/>
      <c r="O189" s="545" t="s">
        <v>388</v>
      </c>
      <c r="P189" s="587">
        <f t="shared" si="46"/>
        <v>0</v>
      </c>
      <c r="Q189" s="627">
        <f t="shared" si="47"/>
        <v>0</v>
      </c>
      <c r="R189" s="546"/>
      <c r="AC189" s="1150"/>
    </row>
    <row r="190" spans="1:29" s="746" customFormat="1" ht="14.4" hidden="1" thickBot="1" x14ac:dyDescent="0.35">
      <c r="A190" s="309">
        <v>10</v>
      </c>
      <c r="B190" s="2158"/>
      <c r="C190" s="2159"/>
      <c r="D190" s="2160"/>
      <c r="E190" s="523"/>
      <c r="F190" s="524"/>
      <c r="G190" s="524"/>
      <c r="H190" s="524"/>
      <c r="I190" s="336">
        <v>0</v>
      </c>
      <c r="J190" s="331">
        <f t="shared" ref="J190" si="48">IF(ISBLANK(B190),0,0+IF(ISBLANK(E190),0,0+IF(ISBLANK(F190),0,0+IF(ISBLANK(G190),0,0+IF(ISBLANK(H190),0,10)))))*I190</f>
        <v>0</v>
      </c>
      <c r="K190" s="815" t="s">
        <v>287</v>
      </c>
      <c r="M190" s="1627"/>
      <c r="O190" s="545" t="s">
        <v>388</v>
      </c>
      <c r="P190" s="587">
        <f t="shared" si="46"/>
        <v>0</v>
      </c>
      <c r="Q190" s="628">
        <f t="shared" si="47"/>
        <v>0</v>
      </c>
      <c r="R190" s="547"/>
      <c r="AC190" s="1150"/>
    </row>
    <row r="191" spans="1:29" s="746" customFormat="1" ht="14.4" thickBot="1" x14ac:dyDescent="0.35">
      <c r="A191" s="1157"/>
      <c r="B191" s="2110"/>
      <c r="C191" s="2111"/>
      <c r="D191" s="2111"/>
      <c r="E191" s="1045"/>
      <c r="F191" s="1059"/>
      <c r="G191" s="1045"/>
      <c r="H191" s="1045"/>
      <c r="I191" s="1046" t="s">
        <v>244</v>
      </c>
      <c r="J191" s="1169">
        <f>SUM(J181:J190)</f>
        <v>0</v>
      </c>
      <c r="K191" s="1099"/>
      <c r="M191" s="1628"/>
      <c r="O191" s="539"/>
      <c r="P191" s="1163"/>
      <c r="Q191" s="629">
        <f>SUM(Q181:Q190)</f>
        <v>0</v>
      </c>
      <c r="R191" s="548"/>
      <c r="AC191" s="1150"/>
    </row>
    <row r="192" spans="1:29" ht="13.8" x14ac:dyDescent="0.3">
      <c r="G192" s="727"/>
      <c r="H192" s="853"/>
      <c r="I192" s="853"/>
    </row>
    <row r="193" spans="2:29" s="729" customFormat="1" ht="15.75" customHeight="1" x14ac:dyDescent="0.3">
      <c r="B193" s="467" t="s">
        <v>2</v>
      </c>
      <c r="C193" s="736"/>
      <c r="D193" s="736"/>
      <c r="F193" s="1175" t="s">
        <v>178</v>
      </c>
      <c r="G193" s="476"/>
      <c r="H193" s="476"/>
      <c r="I193" s="476"/>
      <c r="J193" s="481"/>
      <c r="K193" s="476"/>
      <c r="L193" s="469"/>
      <c r="M193" s="469"/>
      <c r="N193" s="469"/>
      <c r="O193" s="1175" t="s">
        <v>181</v>
      </c>
      <c r="AC193" s="1176"/>
    </row>
    <row r="194" spans="2:29" s="729" customFormat="1" ht="12" customHeight="1" x14ac:dyDescent="0.3">
      <c r="B194" s="1177"/>
      <c r="C194" s="736"/>
      <c r="D194" s="736"/>
      <c r="G194" s="476"/>
      <c r="H194" s="476"/>
      <c r="I194" s="476"/>
      <c r="J194" s="485"/>
      <c r="K194" s="476"/>
      <c r="L194" s="469"/>
      <c r="M194" s="469"/>
      <c r="N194" s="469"/>
      <c r="AC194" s="1176"/>
    </row>
    <row r="195" spans="2:29" s="729" customFormat="1" ht="12" customHeight="1" x14ac:dyDescent="0.3">
      <c r="B195" s="1178"/>
      <c r="C195" s="736"/>
      <c r="D195" s="736"/>
      <c r="G195" s="435"/>
      <c r="H195" s="435"/>
      <c r="I195" s="435"/>
      <c r="J195" s="487"/>
      <c r="K195" s="435"/>
      <c r="L195" s="434"/>
      <c r="M195" s="434"/>
      <c r="N195" s="434"/>
      <c r="AC195" s="1176"/>
    </row>
    <row r="196" spans="2:29" s="729" customFormat="1" ht="15.75" customHeight="1" x14ac:dyDescent="0.3">
      <c r="B196" s="482" t="s">
        <v>11</v>
      </c>
      <c r="C196" s="736"/>
      <c r="D196" s="736"/>
      <c r="F196" s="483" t="s">
        <v>276</v>
      </c>
      <c r="G196" s="438"/>
      <c r="H196" s="438"/>
      <c r="I196" s="438"/>
      <c r="J196" s="486"/>
      <c r="K196" s="435"/>
      <c r="L196" s="434"/>
      <c r="M196" s="434"/>
      <c r="N196" s="434"/>
      <c r="O196" s="483" t="s">
        <v>277</v>
      </c>
      <c r="AC196" s="1176"/>
    </row>
    <row r="197" spans="2:29" s="729" customFormat="1" ht="15.75" customHeight="1" x14ac:dyDescent="0.3">
      <c r="B197" s="482" t="s">
        <v>3</v>
      </c>
      <c r="C197" s="736"/>
      <c r="D197" s="736"/>
      <c r="F197" s="484" t="s">
        <v>3</v>
      </c>
      <c r="G197" s="435"/>
      <c r="H197" s="435"/>
      <c r="I197" s="435"/>
      <c r="J197" s="435"/>
      <c r="K197" s="435"/>
      <c r="L197" s="434"/>
      <c r="M197" s="434"/>
      <c r="N197" s="434"/>
      <c r="O197" s="484" t="s">
        <v>3</v>
      </c>
      <c r="AC197" s="1176"/>
    </row>
    <row r="198" spans="2:29" s="729" customFormat="1" ht="12" customHeight="1" x14ac:dyDescent="0.3">
      <c r="F198" s="435"/>
      <c r="G198" s="435"/>
      <c r="H198" s="435"/>
      <c r="I198" s="435"/>
      <c r="J198" s="435"/>
      <c r="K198" s="435"/>
      <c r="L198" s="434"/>
      <c r="M198" s="434"/>
      <c r="N198" s="434"/>
      <c r="O198" s="433"/>
      <c r="AC198" s="1176"/>
    </row>
    <row r="199" spans="2:29" s="1024" customFormat="1" ht="12" customHeight="1" x14ac:dyDescent="0.3">
      <c r="F199" s="435"/>
      <c r="G199" s="1179"/>
      <c r="H199" s="1180"/>
      <c r="I199" s="1180"/>
      <c r="O199" s="433"/>
      <c r="AC199" s="1150"/>
    </row>
    <row r="200" spans="2:29" s="746" customFormat="1" ht="13.8" x14ac:dyDescent="0.3">
      <c r="F200" s="483" t="s">
        <v>275</v>
      </c>
      <c r="G200" s="1154"/>
      <c r="H200" s="1181"/>
      <c r="I200" s="1181"/>
      <c r="O200" s="483" t="s">
        <v>314</v>
      </c>
      <c r="AC200" s="1150"/>
    </row>
    <row r="201" spans="2:29" ht="15.75" customHeight="1" x14ac:dyDescent="0.3">
      <c r="F201" s="484" t="s">
        <v>3</v>
      </c>
      <c r="G201" s="727"/>
      <c r="H201" s="853"/>
      <c r="I201" s="853"/>
      <c r="O201" s="484" t="s">
        <v>3</v>
      </c>
    </row>
    <row r="202" spans="2:29" ht="15.75" customHeight="1" x14ac:dyDescent="0.3">
      <c r="G202" s="727"/>
      <c r="H202" s="853"/>
      <c r="I202" s="853"/>
    </row>
    <row r="203" spans="2:29" ht="15.75" customHeight="1" x14ac:dyDescent="0.3">
      <c r="G203" s="727"/>
      <c r="H203" s="853"/>
      <c r="I203" s="853"/>
    </row>
    <row r="204" spans="2:29" ht="15.75" customHeight="1" x14ac:dyDescent="0.3">
      <c r="G204" s="727"/>
      <c r="H204" s="853"/>
      <c r="I204" s="853"/>
    </row>
    <row r="205" spans="2:29" ht="15.75" customHeight="1" x14ac:dyDescent="0.3">
      <c r="G205" s="727"/>
      <c r="H205" s="853"/>
      <c r="I205" s="853"/>
    </row>
    <row r="206" spans="2:29" ht="15.75" customHeight="1" x14ac:dyDescent="0.3">
      <c r="G206" s="727"/>
      <c r="H206" s="853"/>
      <c r="I206" s="853"/>
    </row>
    <row r="207" spans="2:29" ht="15.75" customHeight="1" x14ac:dyDescent="0.3">
      <c r="G207" s="727"/>
      <c r="H207" s="853"/>
      <c r="I207" s="853"/>
    </row>
    <row r="208" spans="2:29" ht="15.75" customHeight="1" x14ac:dyDescent="0.3">
      <c r="G208" s="727"/>
      <c r="H208" s="853"/>
      <c r="I208" s="853"/>
    </row>
    <row r="209" spans="7:9" ht="15.75" customHeight="1" x14ac:dyDescent="0.3">
      <c r="G209" s="727"/>
      <c r="H209" s="853"/>
      <c r="I209" s="853"/>
    </row>
    <row r="210" spans="7:9" ht="15.75" customHeight="1" x14ac:dyDescent="0.3">
      <c r="G210" s="727"/>
      <c r="H210" s="853"/>
      <c r="I210" s="853"/>
    </row>
    <row r="211" spans="7:9" ht="15.75" customHeight="1" x14ac:dyDescent="0.3">
      <c r="G211" s="727"/>
      <c r="H211" s="853"/>
      <c r="I211" s="853"/>
    </row>
    <row r="212" spans="7:9" ht="15.75" customHeight="1" x14ac:dyDescent="0.3">
      <c r="G212" s="727"/>
      <c r="H212" s="853"/>
      <c r="I212" s="853"/>
    </row>
    <row r="213" spans="7:9" ht="15.75" customHeight="1" x14ac:dyDescent="0.3">
      <c r="G213" s="727"/>
      <c r="H213" s="853"/>
      <c r="I213" s="853"/>
    </row>
    <row r="214" spans="7:9" ht="15.75" customHeight="1" x14ac:dyDescent="0.3">
      <c r="G214" s="727"/>
      <c r="H214" s="853"/>
      <c r="I214" s="853"/>
    </row>
    <row r="215" spans="7:9" ht="15.75" customHeight="1" x14ac:dyDescent="0.3">
      <c r="G215" s="727"/>
      <c r="H215" s="853"/>
      <c r="I215" s="853"/>
    </row>
    <row r="216" spans="7:9" ht="15.75" customHeight="1" x14ac:dyDescent="0.3">
      <c r="G216" s="727"/>
      <c r="H216" s="853"/>
      <c r="I216" s="853"/>
    </row>
    <row r="217" spans="7:9" ht="15.75" customHeight="1" x14ac:dyDescent="0.3">
      <c r="G217" s="727"/>
      <c r="H217" s="853"/>
      <c r="I217" s="853"/>
    </row>
    <row r="218" spans="7:9" ht="15.75" customHeight="1" x14ac:dyDescent="0.3">
      <c r="G218" s="727"/>
      <c r="H218" s="853"/>
      <c r="I218" s="853"/>
    </row>
    <row r="219" spans="7:9" ht="15.75" customHeight="1" x14ac:dyDescent="0.3">
      <c r="G219" s="727"/>
      <c r="H219" s="853"/>
      <c r="I219" s="853"/>
    </row>
    <row r="220" spans="7:9" ht="15.75" customHeight="1" x14ac:dyDescent="0.3">
      <c r="G220" s="727"/>
      <c r="H220" s="853"/>
      <c r="I220" s="853"/>
    </row>
    <row r="221" spans="7:9" ht="15.75" customHeight="1" x14ac:dyDescent="0.3">
      <c r="G221" s="727"/>
      <c r="H221" s="853"/>
      <c r="I221" s="853"/>
    </row>
    <row r="222" spans="7:9" ht="15.75" customHeight="1" x14ac:dyDescent="0.3">
      <c r="G222" s="727"/>
      <c r="H222" s="853"/>
      <c r="I222" s="853"/>
    </row>
    <row r="223" spans="7:9" ht="15.75" customHeight="1" x14ac:dyDescent="0.3">
      <c r="G223" s="727"/>
      <c r="H223" s="853"/>
      <c r="I223" s="853"/>
    </row>
    <row r="224" spans="7:9" ht="15.75" customHeight="1" x14ac:dyDescent="0.3">
      <c r="G224" s="727"/>
      <c r="H224" s="853"/>
      <c r="I224" s="853"/>
    </row>
    <row r="225" spans="7:9" ht="15.75" customHeight="1" x14ac:dyDescent="0.3">
      <c r="G225" s="727"/>
      <c r="H225" s="853"/>
      <c r="I225" s="853"/>
    </row>
    <row r="226" spans="7:9" ht="15.75" customHeight="1" x14ac:dyDescent="0.3">
      <c r="G226" s="727"/>
      <c r="H226" s="853"/>
      <c r="I226" s="853"/>
    </row>
    <row r="227" spans="7:9" ht="15.75" customHeight="1" x14ac:dyDescent="0.3">
      <c r="G227" s="727"/>
      <c r="H227" s="853"/>
      <c r="I227" s="853"/>
    </row>
    <row r="228" spans="7:9" ht="15.75" customHeight="1" x14ac:dyDescent="0.3">
      <c r="G228" s="727"/>
      <c r="H228" s="853"/>
      <c r="I228" s="853"/>
    </row>
    <row r="229" spans="7:9" ht="15.75" customHeight="1" x14ac:dyDescent="0.3">
      <c r="G229" s="727"/>
      <c r="H229" s="853"/>
      <c r="I229" s="853"/>
    </row>
    <row r="230" spans="7:9" ht="15.75" customHeight="1" x14ac:dyDescent="0.3">
      <c r="G230" s="727"/>
      <c r="H230" s="853"/>
      <c r="I230" s="853"/>
    </row>
    <row r="231" spans="7:9" ht="15.75" customHeight="1" x14ac:dyDescent="0.3">
      <c r="G231" s="727"/>
      <c r="H231" s="853"/>
      <c r="I231" s="853"/>
    </row>
    <row r="232" spans="7:9" ht="15.75" customHeight="1" x14ac:dyDescent="0.3">
      <c r="G232" s="727"/>
      <c r="H232" s="853"/>
      <c r="I232" s="853"/>
    </row>
    <row r="233" spans="7:9" ht="15.75" customHeight="1" x14ac:dyDescent="0.3">
      <c r="G233" s="727"/>
      <c r="H233" s="853"/>
      <c r="I233" s="853"/>
    </row>
    <row r="234" spans="7:9" ht="15.75" customHeight="1" x14ac:dyDescent="0.3">
      <c r="G234" s="727"/>
      <c r="H234" s="853"/>
      <c r="I234" s="853"/>
    </row>
    <row r="235" spans="7:9" ht="15.75" customHeight="1" x14ac:dyDescent="0.3">
      <c r="G235" s="727"/>
      <c r="H235" s="853"/>
      <c r="I235" s="853"/>
    </row>
    <row r="236" spans="7:9" ht="15.75" customHeight="1" x14ac:dyDescent="0.3">
      <c r="G236" s="727"/>
      <c r="H236" s="853"/>
      <c r="I236" s="853"/>
    </row>
    <row r="237" spans="7:9" ht="15.75" customHeight="1" x14ac:dyDescent="0.3">
      <c r="G237" s="727"/>
      <c r="H237" s="853"/>
      <c r="I237" s="853"/>
    </row>
    <row r="238" spans="7:9" ht="15.75" customHeight="1" x14ac:dyDescent="0.3">
      <c r="G238" s="727"/>
      <c r="H238" s="853"/>
      <c r="I238" s="853"/>
    </row>
    <row r="239" spans="7:9" ht="15.75" customHeight="1" x14ac:dyDescent="0.3">
      <c r="G239" s="727"/>
      <c r="H239" s="853"/>
      <c r="I239" s="853"/>
    </row>
    <row r="240" spans="7:9" ht="15.75" customHeight="1" x14ac:dyDescent="0.3">
      <c r="G240" s="727"/>
      <c r="H240" s="853"/>
      <c r="I240" s="853"/>
    </row>
    <row r="241" spans="7:9" ht="15.75" customHeight="1" x14ac:dyDescent="0.3">
      <c r="G241" s="727"/>
      <c r="H241" s="853"/>
      <c r="I241" s="853"/>
    </row>
    <row r="242" spans="7:9" ht="15.75" customHeight="1" x14ac:dyDescent="0.3">
      <c r="G242" s="727"/>
      <c r="H242" s="853"/>
      <c r="I242" s="853"/>
    </row>
    <row r="243" spans="7:9" ht="15.75" customHeight="1" x14ac:dyDescent="0.3">
      <c r="G243" s="727"/>
      <c r="H243" s="853"/>
      <c r="I243" s="853"/>
    </row>
    <row r="244" spans="7:9" ht="15.75" customHeight="1" x14ac:dyDescent="0.3">
      <c r="G244" s="727"/>
      <c r="H244" s="853"/>
      <c r="I244" s="853"/>
    </row>
    <row r="245" spans="7:9" ht="15.75" customHeight="1" x14ac:dyDescent="0.3">
      <c r="G245" s="727"/>
      <c r="H245" s="853"/>
      <c r="I245" s="853"/>
    </row>
    <row r="246" spans="7:9" ht="15.75" customHeight="1" x14ac:dyDescent="0.3">
      <c r="G246" s="727"/>
      <c r="H246" s="853"/>
      <c r="I246" s="853"/>
    </row>
    <row r="247" spans="7:9" ht="15.75" customHeight="1" x14ac:dyDescent="0.3">
      <c r="G247" s="727"/>
      <c r="H247" s="853"/>
      <c r="I247" s="853"/>
    </row>
    <row r="248" spans="7:9" ht="15.75" customHeight="1" x14ac:dyDescent="0.3">
      <c r="G248" s="727"/>
      <c r="H248" s="853"/>
      <c r="I248" s="853"/>
    </row>
    <row r="249" spans="7:9" ht="15.75" customHeight="1" x14ac:dyDescent="0.3">
      <c r="G249" s="727"/>
      <c r="H249" s="853"/>
      <c r="I249" s="853"/>
    </row>
    <row r="250" spans="7:9" ht="15.75" customHeight="1" x14ac:dyDescent="0.3">
      <c r="G250" s="727"/>
      <c r="H250" s="853"/>
      <c r="I250" s="853"/>
    </row>
    <row r="251" spans="7:9" ht="15.75" customHeight="1" x14ac:dyDescent="0.3">
      <c r="G251" s="727"/>
      <c r="H251" s="853"/>
      <c r="I251" s="853"/>
    </row>
    <row r="252" spans="7:9" ht="15.75" customHeight="1" x14ac:dyDescent="0.3">
      <c r="G252" s="727"/>
      <c r="H252" s="853"/>
      <c r="I252" s="853"/>
    </row>
    <row r="253" spans="7:9" ht="15.75" customHeight="1" x14ac:dyDescent="0.3">
      <c r="G253" s="727"/>
      <c r="H253" s="853"/>
      <c r="I253" s="853"/>
    </row>
    <row r="254" spans="7:9" ht="15.75" customHeight="1" x14ac:dyDescent="0.3">
      <c r="G254" s="727"/>
      <c r="H254" s="853"/>
      <c r="I254" s="853"/>
    </row>
    <row r="255" spans="7:9" ht="15.75" customHeight="1" x14ac:dyDescent="0.3">
      <c r="G255" s="727"/>
      <c r="H255" s="853"/>
      <c r="I255" s="853"/>
    </row>
    <row r="256" spans="7:9" ht="15.75" customHeight="1" x14ac:dyDescent="0.3">
      <c r="G256" s="727"/>
      <c r="H256" s="853"/>
      <c r="I256" s="853"/>
    </row>
    <row r="257" spans="7:9" ht="15.75" customHeight="1" x14ac:dyDescent="0.3">
      <c r="G257" s="727"/>
      <c r="H257" s="853"/>
      <c r="I257" s="853"/>
    </row>
    <row r="258" spans="7:9" ht="15.75" customHeight="1" x14ac:dyDescent="0.3">
      <c r="G258" s="727"/>
      <c r="H258" s="853"/>
      <c r="I258" s="853"/>
    </row>
    <row r="259" spans="7:9" ht="15.75" customHeight="1" x14ac:dyDescent="0.3">
      <c r="G259" s="727"/>
      <c r="H259" s="853"/>
      <c r="I259" s="853"/>
    </row>
    <row r="260" spans="7:9" ht="15.75" customHeight="1" x14ac:dyDescent="0.3">
      <c r="G260" s="727"/>
      <c r="H260" s="853"/>
      <c r="I260" s="853"/>
    </row>
    <row r="261" spans="7:9" ht="15.75" customHeight="1" x14ac:dyDescent="0.3">
      <c r="G261" s="727"/>
      <c r="H261" s="853"/>
      <c r="I261" s="853"/>
    </row>
    <row r="262" spans="7:9" ht="15.75" customHeight="1" x14ac:dyDescent="0.3">
      <c r="G262" s="727"/>
      <c r="H262" s="853"/>
      <c r="I262" s="853"/>
    </row>
    <row r="263" spans="7:9" ht="15.75" customHeight="1" x14ac:dyDescent="0.3">
      <c r="G263" s="727"/>
      <c r="H263" s="853"/>
      <c r="I263" s="853"/>
    </row>
    <row r="264" spans="7:9" ht="15.75" customHeight="1" x14ac:dyDescent="0.3">
      <c r="G264" s="727"/>
      <c r="H264" s="853"/>
      <c r="I264" s="853"/>
    </row>
    <row r="265" spans="7:9" ht="15.75" customHeight="1" x14ac:dyDescent="0.3">
      <c r="G265" s="727"/>
      <c r="H265" s="853"/>
      <c r="I265" s="853"/>
    </row>
    <row r="266" spans="7:9" ht="15.75" customHeight="1" x14ac:dyDescent="0.3">
      <c r="G266" s="727"/>
      <c r="H266" s="853"/>
      <c r="I266" s="853"/>
    </row>
    <row r="267" spans="7:9" ht="15.75" customHeight="1" x14ac:dyDescent="0.3">
      <c r="G267" s="727"/>
      <c r="H267" s="853"/>
      <c r="I267" s="853"/>
    </row>
    <row r="268" spans="7:9" ht="15.75" customHeight="1" x14ac:dyDescent="0.3">
      <c r="G268" s="727"/>
      <c r="H268" s="853"/>
      <c r="I268" s="853"/>
    </row>
    <row r="269" spans="7:9" ht="15.75" customHeight="1" x14ac:dyDescent="0.3">
      <c r="G269" s="727"/>
      <c r="H269" s="853"/>
      <c r="I269" s="853"/>
    </row>
    <row r="270" spans="7:9" ht="15.75" customHeight="1" x14ac:dyDescent="0.3">
      <c r="G270" s="727"/>
      <c r="H270" s="853"/>
      <c r="I270" s="853"/>
    </row>
    <row r="271" spans="7:9" ht="15.75" customHeight="1" x14ac:dyDescent="0.3">
      <c r="G271" s="727"/>
      <c r="H271" s="853"/>
      <c r="I271" s="853"/>
    </row>
    <row r="272" spans="7:9" ht="15.75" customHeight="1" x14ac:dyDescent="0.3">
      <c r="G272" s="727"/>
      <c r="H272" s="853"/>
      <c r="I272" s="853"/>
    </row>
    <row r="273" spans="7:9" ht="15.75" customHeight="1" x14ac:dyDescent="0.3">
      <c r="G273" s="727"/>
      <c r="H273" s="853"/>
      <c r="I273" s="853"/>
    </row>
    <row r="274" spans="7:9" ht="15.75" customHeight="1" x14ac:dyDescent="0.3">
      <c r="G274" s="727"/>
      <c r="H274" s="853"/>
      <c r="I274" s="853"/>
    </row>
    <row r="275" spans="7:9" ht="15.75" customHeight="1" x14ac:dyDescent="0.3">
      <c r="G275" s="727"/>
      <c r="H275" s="853"/>
      <c r="I275" s="853"/>
    </row>
    <row r="276" spans="7:9" ht="15.75" customHeight="1" x14ac:dyDescent="0.3">
      <c r="G276" s="727"/>
      <c r="H276" s="853"/>
      <c r="I276" s="853"/>
    </row>
    <row r="277" spans="7:9" ht="15.75" customHeight="1" x14ac:dyDescent="0.3">
      <c r="G277" s="727"/>
      <c r="H277" s="853"/>
      <c r="I277" s="853"/>
    </row>
    <row r="278" spans="7:9" ht="15.75" customHeight="1" x14ac:dyDescent="0.3">
      <c r="G278" s="727"/>
      <c r="H278" s="853"/>
      <c r="I278" s="853"/>
    </row>
    <row r="279" spans="7:9" ht="15.75" customHeight="1" x14ac:dyDescent="0.3">
      <c r="G279" s="727"/>
      <c r="H279" s="853"/>
      <c r="I279" s="853"/>
    </row>
    <row r="280" spans="7:9" ht="15.75" customHeight="1" x14ac:dyDescent="0.3">
      <c r="G280" s="727"/>
      <c r="H280" s="853"/>
      <c r="I280" s="853"/>
    </row>
    <row r="281" spans="7:9" ht="15.75" customHeight="1" x14ac:dyDescent="0.3">
      <c r="G281" s="727"/>
      <c r="H281" s="853"/>
      <c r="I281" s="853"/>
    </row>
    <row r="282" spans="7:9" ht="15.75" customHeight="1" x14ac:dyDescent="0.3">
      <c r="G282" s="727"/>
      <c r="H282" s="853"/>
      <c r="I282" s="853"/>
    </row>
    <row r="283" spans="7:9" ht="15.75" customHeight="1" x14ac:dyDescent="0.3">
      <c r="G283" s="727"/>
      <c r="H283" s="853"/>
      <c r="I283" s="853"/>
    </row>
    <row r="284" spans="7:9" ht="15.75" customHeight="1" x14ac:dyDescent="0.3">
      <c r="G284" s="727"/>
      <c r="H284" s="853"/>
      <c r="I284" s="853"/>
    </row>
    <row r="285" spans="7:9" ht="15.75" customHeight="1" x14ac:dyDescent="0.3">
      <c r="G285" s="727"/>
      <c r="H285" s="853"/>
      <c r="I285" s="853"/>
    </row>
    <row r="286" spans="7:9" ht="15.75" customHeight="1" x14ac:dyDescent="0.3">
      <c r="G286" s="727"/>
      <c r="H286" s="853"/>
      <c r="I286" s="853"/>
    </row>
    <row r="287" spans="7:9" ht="15.75" customHeight="1" x14ac:dyDescent="0.3">
      <c r="G287" s="727"/>
      <c r="H287" s="853"/>
      <c r="I287" s="853"/>
    </row>
    <row r="288" spans="7:9" ht="15.75" customHeight="1" x14ac:dyDescent="0.3">
      <c r="G288" s="727"/>
      <c r="H288" s="853"/>
      <c r="I288" s="853"/>
    </row>
    <row r="289" spans="7:9" ht="15.75" customHeight="1" x14ac:dyDescent="0.3">
      <c r="G289" s="727"/>
      <c r="H289" s="853"/>
      <c r="I289" s="853"/>
    </row>
    <row r="290" spans="7:9" ht="15.75" customHeight="1" x14ac:dyDescent="0.3">
      <c r="G290" s="727"/>
      <c r="H290" s="853"/>
      <c r="I290" s="853"/>
    </row>
    <row r="291" spans="7:9" ht="15.75" customHeight="1" x14ac:dyDescent="0.3">
      <c r="G291" s="727"/>
      <c r="H291" s="853"/>
      <c r="I291" s="853"/>
    </row>
    <row r="292" spans="7:9" ht="15.75" customHeight="1" x14ac:dyDescent="0.3">
      <c r="G292" s="727"/>
      <c r="H292" s="853"/>
      <c r="I292" s="853"/>
    </row>
    <row r="293" spans="7:9" ht="15.75" customHeight="1" x14ac:dyDescent="0.3">
      <c r="G293" s="727"/>
      <c r="H293" s="853"/>
      <c r="I293" s="853"/>
    </row>
    <row r="294" spans="7:9" ht="15.75" customHeight="1" x14ac:dyDescent="0.3">
      <c r="G294" s="727"/>
      <c r="H294" s="853"/>
      <c r="I294" s="853"/>
    </row>
    <row r="295" spans="7:9" ht="15.75" customHeight="1" x14ac:dyDescent="0.3">
      <c r="G295" s="727"/>
      <c r="H295" s="853"/>
      <c r="I295" s="853"/>
    </row>
    <row r="296" spans="7:9" ht="15.75" customHeight="1" x14ac:dyDescent="0.3">
      <c r="G296" s="727"/>
      <c r="H296" s="853"/>
      <c r="I296" s="853"/>
    </row>
    <row r="297" spans="7:9" ht="15.75" customHeight="1" x14ac:dyDescent="0.3">
      <c r="G297" s="727"/>
      <c r="H297" s="853"/>
      <c r="I297" s="853"/>
    </row>
    <row r="298" spans="7:9" ht="15.75" customHeight="1" x14ac:dyDescent="0.3">
      <c r="G298" s="727"/>
      <c r="H298" s="853"/>
      <c r="I298" s="853"/>
    </row>
    <row r="299" spans="7:9" ht="15.75" customHeight="1" x14ac:dyDescent="0.3">
      <c r="G299" s="727"/>
      <c r="H299" s="853"/>
      <c r="I299" s="853"/>
    </row>
    <row r="300" spans="7:9" ht="15.75" customHeight="1" x14ac:dyDescent="0.3">
      <c r="G300" s="727"/>
      <c r="H300" s="853"/>
      <c r="I300" s="853"/>
    </row>
    <row r="301" spans="7:9" ht="15.75" customHeight="1" x14ac:dyDescent="0.3">
      <c r="G301" s="727"/>
      <c r="H301" s="853"/>
      <c r="I301" s="853"/>
    </row>
    <row r="302" spans="7:9" ht="15.75" customHeight="1" x14ac:dyDescent="0.3">
      <c r="G302" s="727"/>
      <c r="H302" s="853"/>
      <c r="I302" s="853"/>
    </row>
    <row r="303" spans="7:9" ht="15.75" customHeight="1" x14ac:dyDescent="0.3">
      <c r="G303" s="727"/>
      <c r="H303" s="853"/>
      <c r="I303" s="853"/>
    </row>
    <row r="304" spans="7:9" ht="15.75" customHeight="1" x14ac:dyDescent="0.3">
      <c r="G304" s="727"/>
      <c r="H304" s="853"/>
      <c r="I304" s="853"/>
    </row>
    <row r="305" spans="7:9" ht="15.75" customHeight="1" x14ac:dyDescent="0.3">
      <c r="G305" s="727"/>
      <c r="H305" s="853"/>
      <c r="I305" s="853"/>
    </row>
    <row r="306" spans="7:9" ht="15.75" customHeight="1" x14ac:dyDescent="0.3">
      <c r="G306" s="727"/>
      <c r="H306" s="853"/>
      <c r="I306" s="853"/>
    </row>
    <row r="307" spans="7:9" ht="15.75" customHeight="1" x14ac:dyDescent="0.3">
      <c r="G307" s="727"/>
      <c r="H307" s="853"/>
      <c r="I307" s="853"/>
    </row>
    <row r="308" spans="7:9" ht="15.75" customHeight="1" x14ac:dyDescent="0.3">
      <c r="G308" s="727"/>
      <c r="H308" s="853"/>
      <c r="I308" s="853"/>
    </row>
    <row r="309" spans="7:9" ht="15.75" customHeight="1" x14ac:dyDescent="0.3">
      <c r="G309" s="727"/>
      <c r="H309" s="853"/>
      <c r="I309" s="853"/>
    </row>
    <row r="310" spans="7:9" ht="15.75" customHeight="1" x14ac:dyDescent="0.3">
      <c r="G310" s="727"/>
      <c r="H310" s="853"/>
      <c r="I310" s="853"/>
    </row>
    <row r="311" spans="7:9" ht="15.75" customHeight="1" x14ac:dyDescent="0.3">
      <c r="G311" s="727"/>
      <c r="H311" s="853"/>
      <c r="I311" s="853"/>
    </row>
    <row r="312" spans="7:9" ht="15.75" customHeight="1" x14ac:dyDescent="0.3">
      <c r="G312" s="727"/>
      <c r="H312" s="853"/>
      <c r="I312" s="853"/>
    </row>
    <row r="313" spans="7:9" ht="15.75" customHeight="1" x14ac:dyDescent="0.3">
      <c r="G313" s="727"/>
      <c r="H313" s="853"/>
      <c r="I313" s="853"/>
    </row>
    <row r="314" spans="7:9" ht="15.75" customHeight="1" x14ac:dyDescent="0.3">
      <c r="G314" s="727"/>
      <c r="H314" s="853"/>
      <c r="I314" s="853"/>
    </row>
    <row r="315" spans="7:9" ht="15.75" customHeight="1" x14ac:dyDescent="0.3">
      <c r="G315" s="727"/>
      <c r="H315" s="853"/>
      <c r="I315" s="853"/>
    </row>
    <row r="316" spans="7:9" ht="15.75" customHeight="1" x14ac:dyDescent="0.3">
      <c r="G316" s="727"/>
      <c r="H316" s="853"/>
      <c r="I316" s="853"/>
    </row>
    <row r="317" spans="7:9" ht="15.75" customHeight="1" x14ac:dyDescent="0.3">
      <c r="G317" s="727"/>
      <c r="H317" s="853"/>
      <c r="I317" s="853"/>
    </row>
    <row r="318" spans="7:9" ht="15.75" customHeight="1" x14ac:dyDescent="0.3">
      <c r="G318" s="727"/>
      <c r="H318" s="853"/>
      <c r="I318" s="853"/>
    </row>
    <row r="319" spans="7:9" ht="15.75" customHeight="1" x14ac:dyDescent="0.3">
      <c r="G319" s="727"/>
      <c r="H319" s="853"/>
      <c r="I319" s="853"/>
    </row>
    <row r="320" spans="7:9" ht="15.75" customHeight="1" x14ac:dyDescent="0.3">
      <c r="G320" s="727"/>
      <c r="H320" s="853"/>
      <c r="I320" s="853"/>
    </row>
    <row r="321" spans="7:9" ht="15.75" customHeight="1" x14ac:dyDescent="0.3">
      <c r="G321" s="727"/>
      <c r="H321" s="853"/>
      <c r="I321" s="853"/>
    </row>
    <row r="322" spans="7:9" ht="15.75" customHeight="1" x14ac:dyDescent="0.3">
      <c r="G322" s="727"/>
      <c r="H322" s="853"/>
      <c r="I322" s="853"/>
    </row>
    <row r="323" spans="7:9" ht="15.75" customHeight="1" x14ac:dyDescent="0.3">
      <c r="G323" s="727"/>
      <c r="H323" s="853"/>
      <c r="I323" s="853"/>
    </row>
    <row r="324" spans="7:9" ht="15.75" customHeight="1" x14ac:dyDescent="0.3">
      <c r="G324" s="727"/>
      <c r="H324" s="853"/>
      <c r="I324" s="853"/>
    </row>
    <row r="325" spans="7:9" ht="15.75" customHeight="1" x14ac:dyDescent="0.3">
      <c r="G325" s="727"/>
      <c r="H325" s="853"/>
      <c r="I325" s="853"/>
    </row>
    <row r="326" spans="7:9" ht="15.75" customHeight="1" x14ac:dyDescent="0.3">
      <c r="G326" s="727"/>
      <c r="H326" s="853"/>
      <c r="I326" s="853"/>
    </row>
    <row r="327" spans="7:9" ht="15.75" customHeight="1" x14ac:dyDescent="0.3">
      <c r="G327" s="727"/>
      <c r="H327" s="853"/>
      <c r="I327" s="853"/>
    </row>
    <row r="328" spans="7:9" ht="15.75" customHeight="1" x14ac:dyDescent="0.3">
      <c r="G328" s="727"/>
      <c r="H328" s="853"/>
      <c r="I328" s="853"/>
    </row>
    <row r="329" spans="7:9" ht="15.75" customHeight="1" x14ac:dyDescent="0.3">
      <c r="G329" s="727"/>
      <c r="H329" s="853"/>
      <c r="I329" s="853"/>
    </row>
    <row r="330" spans="7:9" ht="15.75" customHeight="1" x14ac:dyDescent="0.3">
      <c r="G330" s="727"/>
      <c r="H330" s="853"/>
      <c r="I330" s="853"/>
    </row>
    <row r="331" spans="7:9" ht="15.75" customHeight="1" x14ac:dyDescent="0.3">
      <c r="G331" s="727"/>
      <c r="H331" s="853"/>
      <c r="I331" s="853"/>
    </row>
    <row r="332" spans="7:9" ht="15.75" customHeight="1" x14ac:dyDescent="0.3">
      <c r="G332" s="727"/>
      <c r="H332" s="853"/>
      <c r="I332" s="853"/>
    </row>
    <row r="333" spans="7:9" ht="15.75" customHeight="1" x14ac:dyDescent="0.3">
      <c r="G333" s="727"/>
      <c r="H333" s="853"/>
      <c r="I333" s="853"/>
    </row>
    <row r="334" spans="7:9" ht="15.75" customHeight="1" x14ac:dyDescent="0.3">
      <c r="G334" s="727"/>
      <c r="H334" s="853"/>
      <c r="I334" s="853"/>
    </row>
    <row r="335" spans="7:9" ht="15.75" customHeight="1" x14ac:dyDescent="0.3">
      <c r="G335" s="727"/>
      <c r="H335" s="853"/>
      <c r="I335" s="853"/>
    </row>
    <row r="336" spans="7:9" ht="15.75" customHeight="1" x14ac:dyDescent="0.3">
      <c r="G336" s="727"/>
      <c r="H336" s="853"/>
      <c r="I336" s="853"/>
    </row>
    <row r="337" spans="7:9" ht="15.75" customHeight="1" x14ac:dyDescent="0.3">
      <c r="G337" s="727"/>
      <c r="H337" s="853"/>
      <c r="I337" s="853"/>
    </row>
    <row r="338" spans="7:9" ht="15.75" customHeight="1" x14ac:dyDescent="0.3">
      <c r="G338" s="727"/>
      <c r="H338" s="853"/>
      <c r="I338" s="853"/>
    </row>
    <row r="339" spans="7:9" ht="15.75" customHeight="1" x14ac:dyDescent="0.3">
      <c r="G339" s="727"/>
      <c r="H339" s="853"/>
      <c r="I339" s="853"/>
    </row>
    <row r="340" spans="7:9" ht="15.75" customHeight="1" x14ac:dyDescent="0.3">
      <c r="G340" s="727"/>
      <c r="H340" s="853"/>
      <c r="I340" s="853"/>
    </row>
    <row r="341" spans="7:9" ht="15.75" customHeight="1" x14ac:dyDescent="0.3">
      <c r="G341" s="727"/>
      <c r="H341" s="853"/>
      <c r="I341" s="853"/>
    </row>
    <row r="342" spans="7:9" ht="15.75" customHeight="1" x14ac:dyDescent="0.3">
      <c r="G342" s="727"/>
      <c r="H342" s="853"/>
      <c r="I342" s="853"/>
    </row>
    <row r="343" spans="7:9" ht="15.75" customHeight="1" x14ac:dyDescent="0.3">
      <c r="G343" s="727"/>
      <c r="H343" s="853"/>
      <c r="I343" s="853"/>
    </row>
    <row r="344" spans="7:9" ht="15.75" customHeight="1" x14ac:dyDescent="0.3">
      <c r="G344" s="727"/>
      <c r="H344" s="853"/>
      <c r="I344" s="853"/>
    </row>
    <row r="345" spans="7:9" ht="15.75" customHeight="1" x14ac:dyDescent="0.3">
      <c r="G345" s="727"/>
      <c r="H345" s="853"/>
      <c r="I345" s="853"/>
    </row>
    <row r="346" spans="7:9" ht="15.75" customHeight="1" x14ac:dyDescent="0.3">
      <c r="G346" s="727"/>
      <c r="H346" s="853"/>
      <c r="I346" s="853"/>
    </row>
    <row r="347" spans="7:9" ht="15.75" customHeight="1" x14ac:dyDescent="0.3">
      <c r="G347" s="727"/>
      <c r="H347" s="853"/>
      <c r="I347" s="853"/>
    </row>
    <row r="348" spans="7:9" ht="15.75" customHeight="1" x14ac:dyDescent="0.3">
      <c r="G348" s="727"/>
      <c r="H348" s="853"/>
      <c r="I348" s="853"/>
    </row>
    <row r="349" spans="7:9" ht="15.75" customHeight="1" x14ac:dyDescent="0.3">
      <c r="G349" s="727"/>
      <c r="H349" s="853"/>
      <c r="I349" s="853"/>
    </row>
    <row r="350" spans="7:9" ht="15.75" customHeight="1" x14ac:dyDescent="0.3">
      <c r="G350" s="727"/>
      <c r="H350" s="853"/>
      <c r="I350" s="853"/>
    </row>
    <row r="351" spans="7:9" ht="15.75" customHeight="1" x14ac:dyDescent="0.3">
      <c r="G351" s="727"/>
      <c r="H351" s="853"/>
      <c r="I351" s="853"/>
    </row>
    <row r="352" spans="7:9" ht="15.75" customHeight="1" x14ac:dyDescent="0.3">
      <c r="G352" s="727"/>
      <c r="H352" s="853"/>
      <c r="I352" s="853"/>
    </row>
    <row r="353" spans="7:9" ht="15.75" customHeight="1" x14ac:dyDescent="0.3">
      <c r="G353" s="727"/>
      <c r="H353" s="853"/>
      <c r="I353" s="853"/>
    </row>
    <row r="354" spans="7:9" ht="15.75" customHeight="1" x14ac:dyDescent="0.3">
      <c r="G354" s="727"/>
      <c r="H354" s="853"/>
      <c r="I354" s="853"/>
    </row>
    <row r="355" spans="7:9" ht="15.75" customHeight="1" x14ac:dyDescent="0.3">
      <c r="G355" s="727"/>
      <c r="H355" s="853"/>
      <c r="I355" s="853"/>
    </row>
    <row r="356" spans="7:9" ht="15.75" customHeight="1" x14ac:dyDescent="0.3">
      <c r="G356" s="727"/>
      <c r="H356" s="853"/>
      <c r="I356" s="853"/>
    </row>
    <row r="357" spans="7:9" ht="15.75" customHeight="1" x14ac:dyDescent="0.3">
      <c r="G357" s="727"/>
      <c r="H357" s="853"/>
      <c r="I357" s="853"/>
    </row>
    <row r="358" spans="7:9" ht="15.75" customHeight="1" x14ac:dyDescent="0.3">
      <c r="G358" s="727"/>
      <c r="H358" s="853"/>
      <c r="I358" s="853"/>
    </row>
    <row r="359" spans="7:9" ht="15.75" customHeight="1" x14ac:dyDescent="0.3">
      <c r="G359" s="727"/>
      <c r="H359" s="853"/>
      <c r="I359" s="853"/>
    </row>
    <row r="360" spans="7:9" ht="15.75" customHeight="1" x14ac:dyDescent="0.3">
      <c r="G360" s="727"/>
      <c r="H360" s="853"/>
      <c r="I360" s="853"/>
    </row>
    <row r="361" spans="7:9" ht="15.75" customHeight="1" x14ac:dyDescent="0.3">
      <c r="G361" s="727"/>
      <c r="H361" s="853"/>
      <c r="I361" s="853"/>
    </row>
    <row r="362" spans="7:9" ht="15.75" customHeight="1" x14ac:dyDescent="0.3">
      <c r="G362" s="727"/>
      <c r="H362" s="853"/>
      <c r="I362" s="853"/>
    </row>
    <row r="363" spans="7:9" ht="15.75" customHeight="1" x14ac:dyDescent="0.3">
      <c r="G363" s="727"/>
      <c r="H363" s="853"/>
      <c r="I363" s="853"/>
    </row>
    <row r="364" spans="7:9" ht="15.75" customHeight="1" x14ac:dyDescent="0.3">
      <c r="G364" s="727"/>
      <c r="H364" s="853"/>
      <c r="I364" s="853"/>
    </row>
    <row r="365" spans="7:9" ht="15.75" customHeight="1" x14ac:dyDescent="0.3">
      <c r="G365" s="727"/>
      <c r="H365" s="853"/>
      <c r="I365" s="853"/>
    </row>
    <row r="366" spans="7:9" ht="15.75" customHeight="1" x14ac:dyDescent="0.3">
      <c r="G366" s="727"/>
      <c r="H366" s="853"/>
      <c r="I366" s="853"/>
    </row>
    <row r="367" spans="7:9" ht="15.75" customHeight="1" x14ac:dyDescent="0.3">
      <c r="G367" s="727"/>
      <c r="H367" s="853"/>
      <c r="I367" s="853"/>
    </row>
    <row r="368" spans="7:9" ht="15.75" customHeight="1" x14ac:dyDescent="0.3">
      <c r="G368" s="727"/>
      <c r="H368" s="853"/>
      <c r="I368" s="853"/>
    </row>
    <row r="369" spans="7:9" ht="15.75" customHeight="1" x14ac:dyDescent="0.3">
      <c r="G369" s="727"/>
      <c r="H369" s="853"/>
      <c r="I369" s="853"/>
    </row>
    <row r="370" spans="7:9" ht="15.75" customHeight="1" x14ac:dyDescent="0.3">
      <c r="G370" s="727"/>
      <c r="H370" s="853"/>
      <c r="I370" s="853"/>
    </row>
    <row r="371" spans="7:9" ht="15.75" customHeight="1" x14ac:dyDescent="0.3">
      <c r="G371" s="727"/>
      <c r="H371" s="853"/>
      <c r="I371" s="853"/>
    </row>
    <row r="372" spans="7:9" ht="15.75" customHeight="1" x14ac:dyDescent="0.3">
      <c r="G372" s="727"/>
      <c r="H372" s="853"/>
      <c r="I372" s="853"/>
    </row>
    <row r="373" spans="7:9" ht="15.75" customHeight="1" x14ac:dyDescent="0.3">
      <c r="G373" s="727"/>
      <c r="H373" s="853"/>
      <c r="I373" s="853"/>
    </row>
    <row r="374" spans="7:9" ht="15.75" customHeight="1" x14ac:dyDescent="0.3">
      <c r="G374" s="727"/>
      <c r="H374" s="853"/>
      <c r="I374" s="853"/>
    </row>
    <row r="375" spans="7:9" ht="15.75" customHeight="1" x14ac:dyDescent="0.3">
      <c r="G375" s="727"/>
      <c r="H375" s="853"/>
      <c r="I375" s="853"/>
    </row>
    <row r="376" spans="7:9" ht="15.75" customHeight="1" x14ac:dyDescent="0.3">
      <c r="G376" s="727"/>
      <c r="H376" s="853"/>
      <c r="I376" s="853"/>
    </row>
    <row r="377" spans="7:9" ht="15.75" customHeight="1" x14ac:dyDescent="0.3">
      <c r="G377" s="727"/>
      <c r="H377" s="853"/>
      <c r="I377" s="853"/>
    </row>
    <row r="378" spans="7:9" ht="15.75" customHeight="1" x14ac:dyDescent="0.3">
      <c r="G378" s="727"/>
      <c r="H378" s="853"/>
      <c r="I378" s="853"/>
    </row>
    <row r="379" spans="7:9" ht="15.75" customHeight="1" x14ac:dyDescent="0.3">
      <c r="G379" s="727"/>
      <c r="H379" s="853"/>
      <c r="I379" s="853"/>
    </row>
    <row r="380" spans="7:9" ht="15.75" customHeight="1" x14ac:dyDescent="0.3">
      <c r="G380" s="727"/>
      <c r="H380" s="853"/>
      <c r="I380" s="853"/>
    </row>
    <row r="381" spans="7:9" ht="15.75" customHeight="1" x14ac:dyDescent="0.3">
      <c r="G381" s="727"/>
      <c r="H381" s="853"/>
      <c r="I381" s="853"/>
    </row>
    <row r="382" spans="7:9" ht="15.75" customHeight="1" x14ac:dyDescent="0.3">
      <c r="G382" s="727"/>
      <c r="H382" s="853"/>
      <c r="I382" s="853"/>
    </row>
    <row r="383" spans="7:9" ht="15.75" customHeight="1" x14ac:dyDescent="0.3">
      <c r="G383" s="727"/>
      <c r="H383" s="853"/>
      <c r="I383" s="853"/>
    </row>
    <row r="384" spans="7:9" ht="15.75" customHeight="1" x14ac:dyDescent="0.3">
      <c r="G384" s="727"/>
      <c r="H384" s="853"/>
      <c r="I384" s="853"/>
    </row>
    <row r="385" spans="7:9" ht="15.75" customHeight="1" x14ac:dyDescent="0.3">
      <c r="G385" s="727"/>
      <c r="H385" s="853"/>
      <c r="I385" s="853"/>
    </row>
    <row r="386" spans="7:9" ht="15.75" customHeight="1" x14ac:dyDescent="0.3">
      <c r="G386" s="727"/>
      <c r="H386" s="853"/>
      <c r="I386" s="853"/>
    </row>
    <row r="387" spans="7:9" ht="15.75" customHeight="1" x14ac:dyDescent="0.3">
      <c r="G387" s="727"/>
      <c r="H387" s="853"/>
      <c r="I387" s="853"/>
    </row>
    <row r="388" spans="7:9" ht="15.75" customHeight="1" x14ac:dyDescent="0.3">
      <c r="G388" s="727"/>
      <c r="H388" s="853"/>
      <c r="I388" s="853"/>
    </row>
    <row r="389" spans="7:9" ht="15.75" customHeight="1" x14ac:dyDescent="0.3">
      <c r="G389" s="727"/>
      <c r="H389" s="853"/>
      <c r="I389" s="853"/>
    </row>
    <row r="390" spans="7:9" ht="15.75" customHeight="1" x14ac:dyDescent="0.3">
      <c r="G390" s="727"/>
      <c r="H390" s="853"/>
      <c r="I390" s="853"/>
    </row>
    <row r="391" spans="7:9" ht="15.75" customHeight="1" x14ac:dyDescent="0.3">
      <c r="G391" s="727"/>
      <c r="H391" s="853"/>
      <c r="I391" s="853"/>
    </row>
    <row r="392" spans="7:9" ht="15.75" customHeight="1" x14ac:dyDescent="0.3">
      <c r="G392" s="727"/>
      <c r="H392" s="853"/>
      <c r="I392" s="853"/>
    </row>
    <row r="393" spans="7:9" ht="15.75" customHeight="1" x14ac:dyDescent="0.3">
      <c r="G393" s="727"/>
      <c r="H393" s="853"/>
      <c r="I393" s="853"/>
    </row>
    <row r="394" spans="7:9" ht="15.75" customHeight="1" x14ac:dyDescent="0.3">
      <c r="G394" s="727"/>
      <c r="H394" s="853"/>
      <c r="I394" s="853"/>
    </row>
    <row r="395" spans="7:9" ht="15.75" customHeight="1" x14ac:dyDescent="0.3">
      <c r="G395" s="727"/>
      <c r="H395" s="853"/>
      <c r="I395" s="853"/>
    </row>
    <row r="396" spans="7:9" ht="15.75" customHeight="1" x14ac:dyDescent="0.3">
      <c r="G396" s="727"/>
      <c r="H396" s="853"/>
      <c r="I396" s="853"/>
    </row>
    <row r="397" spans="7:9" ht="15.75" customHeight="1" x14ac:dyDescent="0.3">
      <c r="G397" s="727"/>
      <c r="H397" s="853"/>
      <c r="I397" s="853"/>
    </row>
    <row r="398" spans="7:9" ht="15.75" customHeight="1" x14ac:dyDescent="0.3">
      <c r="G398" s="727"/>
      <c r="H398" s="853"/>
      <c r="I398" s="853"/>
    </row>
    <row r="399" spans="7:9" ht="15.75" customHeight="1" x14ac:dyDescent="0.3">
      <c r="G399" s="727"/>
      <c r="H399" s="853"/>
      <c r="I399" s="853"/>
    </row>
    <row r="400" spans="7:9" ht="15.75" customHeight="1" x14ac:dyDescent="0.3">
      <c r="G400" s="727"/>
      <c r="H400" s="853"/>
      <c r="I400" s="853"/>
    </row>
    <row r="401" spans="7:9" ht="15.75" customHeight="1" x14ac:dyDescent="0.3">
      <c r="G401" s="727"/>
      <c r="H401" s="853"/>
      <c r="I401" s="853"/>
    </row>
    <row r="402" spans="7:9" ht="15.75" customHeight="1" x14ac:dyDescent="0.3">
      <c r="G402" s="727"/>
      <c r="H402" s="853"/>
      <c r="I402" s="853"/>
    </row>
    <row r="403" spans="7:9" ht="15.75" customHeight="1" x14ac:dyDescent="0.3">
      <c r="G403" s="727"/>
      <c r="H403" s="853"/>
      <c r="I403" s="853"/>
    </row>
    <row r="404" spans="7:9" ht="15.75" customHeight="1" x14ac:dyDescent="0.3">
      <c r="G404" s="727"/>
      <c r="H404" s="853"/>
      <c r="I404" s="853"/>
    </row>
    <row r="405" spans="7:9" ht="15.75" customHeight="1" x14ac:dyDescent="0.3">
      <c r="G405" s="727"/>
      <c r="H405" s="853"/>
      <c r="I405" s="853"/>
    </row>
    <row r="406" spans="7:9" ht="15.75" customHeight="1" x14ac:dyDescent="0.3">
      <c r="G406" s="727"/>
      <c r="H406" s="853"/>
      <c r="I406" s="853"/>
    </row>
    <row r="407" spans="7:9" ht="15.75" customHeight="1" x14ac:dyDescent="0.3">
      <c r="G407" s="727"/>
      <c r="H407" s="853"/>
      <c r="I407" s="853"/>
    </row>
    <row r="408" spans="7:9" ht="15.75" customHeight="1" x14ac:dyDescent="0.3">
      <c r="G408" s="727"/>
      <c r="H408" s="853"/>
      <c r="I408" s="853"/>
    </row>
    <row r="409" spans="7:9" ht="15.75" customHeight="1" x14ac:dyDescent="0.3">
      <c r="G409" s="727"/>
      <c r="H409" s="853"/>
      <c r="I409" s="853"/>
    </row>
    <row r="410" spans="7:9" ht="15.75" customHeight="1" x14ac:dyDescent="0.3">
      <c r="G410" s="727"/>
      <c r="H410" s="853"/>
      <c r="I410" s="853"/>
    </row>
    <row r="411" spans="7:9" ht="15.75" customHeight="1" x14ac:dyDescent="0.3">
      <c r="G411" s="727"/>
      <c r="H411" s="853"/>
      <c r="I411" s="853"/>
    </row>
    <row r="412" spans="7:9" ht="15.75" customHeight="1" x14ac:dyDescent="0.3">
      <c r="G412" s="727"/>
      <c r="H412" s="853"/>
      <c r="I412" s="853"/>
    </row>
    <row r="413" spans="7:9" ht="15.75" customHeight="1" x14ac:dyDescent="0.3">
      <c r="G413" s="727"/>
      <c r="H413" s="853"/>
      <c r="I413" s="853"/>
    </row>
    <row r="414" spans="7:9" ht="15.75" customHeight="1" x14ac:dyDescent="0.3">
      <c r="G414" s="727"/>
      <c r="H414" s="853"/>
      <c r="I414" s="853"/>
    </row>
    <row r="415" spans="7:9" ht="15.75" customHeight="1" x14ac:dyDescent="0.3">
      <c r="G415" s="727"/>
      <c r="H415" s="853"/>
      <c r="I415" s="853"/>
    </row>
    <row r="416" spans="7:9" ht="15.75" customHeight="1" x14ac:dyDescent="0.3">
      <c r="G416" s="727"/>
      <c r="H416" s="853"/>
      <c r="I416" s="853"/>
    </row>
    <row r="417" spans="7:9" ht="15.75" customHeight="1" x14ac:dyDescent="0.3">
      <c r="G417" s="727"/>
      <c r="H417" s="853"/>
      <c r="I417" s="853"/>
    </row>
    <row r="418" spans="7:9" ht="15.75" customHeight="1" x14ac:dyDescent="0.3">
      <c r="G418" s="727"/>
      <c r="H418" s="853"/>
      <c r="I418" s="853"/>
    </row>
    <row r="419" spans="7:9" ht="15.75" customHeight="1" x14ac:dyDescent="0.3">
      <c r="G419" s="727"/>
      <c r="H419" s="853"/>
      <c r="I419" s="853"/>
    </row>
    <row r="420" spans="7:9" ht="15.75" customHeight="1" x14ac:dyDescent="0.3">
      <c r="G420" s="727"/>
      <c r="H420" s="853"/>
      <c r="I420" s="853"/>
    </row>
    <row r="421" spans="7:9" ht="15.75" customHeight="1" x14ac:dyDescent="0.3">
      <c r="G421" s="727"/>
      <c r="H421" s="853"/>
      <c r="I421" s="853"/>
    </row>
    <row r="422" spans="7:9" ht="15.75" customHeight="1" x14ac:dyDescent="0.3">
      <c r="G422" s="727"/>
      <c r="H422" s="853"/>
      <c r="I422" s="853"/>
    </row>
    <row r="423" spans="7:9" ht="15.75" customHeight="1" x14ac:dyDescent="0.3">
      <c r="G423" s="727"/>
      <c r="H423" s="853"/>
      <c r="I423" s="853"/>
    </row>
    <row r="424" spans="7:9" ht="15.75" customHeight="1" x14ac:dyDescent="0.3">
      <c r="G424" s="727"/>
      <c r="H424" s="853"/>
      <c r="I424" s="853"/>
    </row>
    <row r="425" spans="7:9" ht="15.75" customHeight="1" x14ac:dyDescent="0.3">
      <c r="G425" s="727"/>
      <c r="H425" s="853"/>
      <c r="I425" s="853"/>
    </row>
    <row r="426" spans="7:9" ht="15.75" customHeight="1" x14ac:dyDescent="0.3">
      <c r="G426" s="727"/>
      <c r="H426" s="853"/>
      <c r="I426" s="853"/>
    </row>
    <row r="427" spans="7:9" ht="15.75" customHeight="1" x14ac:dyDescent="0.3">
      <c r="G427" s="727"/>
      <c r="H427" s="853"/>
      <c r="I427" s="853"/>
    </row>
    <row r="428" spans="7:9" ht="15.75" customHeight="1" x14ac:dyDescent="0.3">
      <c r="G428" s="727"/>
      <c r="H428" s="853"/>
      <c r="I428" s="853"/>
    </row>
    <row r="429" spans="7:9" ht="15.75" customHeight="1" x14ac:dyDescent="0.3">
      <c r="G429" s="727"/>
      <c r="H429" s="853"/>
      <c r="I429" s="853"/>
    </row>
    <row r="430" spans="7:9" ht="15.75" customHeight="1" x14ac:dyDescent="0.3">
      <c r="G430" s="727"/>
      <c r="H430" s="853"/>
      <c r="I430" s="853"/>
    </row>
    <row r="431" spans="7:9" ht="15.75" customHeight="1" x14ac:dyDescent="0.3">
      <c r="G431" s="727"/>
      <c r="H431" s="853"/>
      <c r="I431" s="853"/>
    </row>
    <row r="432" spans="7:9" ht="15.75" customHeight="1" x14ac:dyDescent="0.3">
      <c r="G432" s="727"/>
      <c r="H432" s="853"/>
      <c r="I432" s="853"/>
    </row>
    <row r="433" spans="7:9" ht="15.75" customHeight="1" x14ac:dyDescent="0.3">
      <c r="G433" s="727"/>
      <c r="H433" s="853"/>
      <c r="I433" s="853"/>
    </row>
    <row r="434" spans="7:9" ht="15.75" customHeight="1" x14ac:dyDescent="0.3">
      <c r="G434" s="727"/>
      <c r="H434" s="853"/>
      <c r="I434" s="853"/>
    </row>
    <row r="435" spans="7:9" ht="15.75" customHeight="1" x14ac:dyDescent="0.3">
      <c r="G435" s="727"/>
      <c r="H435" s="853"/>
      <c r="I435" s="853"/>
    </row>
    <row r="436" spans="7:9" ht="15.75" customHeight="1" x14ac:dyDescent="0.3">
      <c r="G436" s="727"/>
      <c r="H436" s="853"/>
      <c r="I436" s="853"/>
    </row>
    <row r="437" spans="7:9" ht="15.75" customHeight="1" x14ac:dyDescent="0.3">
      <c r="G437" s="727"/>
      <c r="H437" s="853"/>
      <c r="I437" s="853"/>
    </row>
    <row r="438" spans="7:9" ht="15.75" customHeight="1" x14ac:dyDescent="0.3">
      <c r="G438" s="727"/>
      <c r="H438" s="853"/>
      <c r="I438" s="853"/>
    </row>
    <row r="439" spans="7:9" ht="15.75" customHeight="1" x14ac:dyDescent="0.3">
      <c r="G439" s="727"/>
      <c r="H439" s="853"/>
      <c r="I439" s="853"/>
    </row>
    <row r="440" spans="7:9" ht="15.75" customHeight="1" x14ac:dyDescent="0.3">
      <c r="G440" s="727"/>
      <c r="H440" s="853"/>
      <c r="I440" s="853"/>
    </row>
    <row r="441" spans="7:9" ht="15.75" customHeight="1" x14ac:dyDescent="0.3">
      <c r="G441" s="727"/>
      <c r="H441" s="853"/>
      <c r="I441" s="853"/>
    </row>
    <row r="442" spans="7:9" ht="15.75" customHeight="1" x14ac:dyDescent="0.3">
      <c r="G442" s="727"/>
      <c r="H442" s="853"/>
      <c r="I442" s="853"/>
    </row>
    <row r="443" spans="7:9" ht="15.75" customHeight="1" x14ac:dyDescent="0.3">
      <c r="G443" s="727"/>
      <c r="H443" s="853"/>
      <c r="I443" s="853"/>
    </row>
    <row r="444" spans="7:9" ht="15.75" customHeight="1" x14ac:dyDescent="0.3">
      <c r="G444" s="727"/>
      <c r="H444" s="853"/>
      <c r="I444" s="853"/>
    </row>
    <row r="445" spans="7:9" ht="15.75" customHeight="1" x14ac:dyDescent="0.3">
      <c r="G445" s="727"/>
      <c r="H445" s="853"/>
      <c r="I445" s="853"/>
    </row>
    <row r="446" spans="7:9" ht="15.75" customHeight="1" x14ac:dyDescent="0.3">
      <c r="G446" s="727"/>
      <c r="H446" s="853"/>
      <c r="I446" s="853"/>
    </row>
    <row r="447" spans="7:9" ht="15.75" customHeight="1" x14ac:dyDescent="0.3">
      <c r="G447" s="727"/>
      <c r="H447" s="853"/>
      <c r="I447" s="853"/>
    </row>
    <row r="448" spans="7:9" ht="15.75" customHeight="1" x14ac:dyDescent="0.3">
      <c r="G448" s="727"/>
      <c r="H448" s="853"/>
      <c r="I448" s="853"/>
    </row>
    <row r="449" spans="7:9" ht="15.75" customHeight="1" x14ac:dyDescent="0.3">
      <c r="G449" s="727"/>
      <c r="H449" s="853"/>
      <c r="I449" s="853"/>
    </row>
    <row r="450" spans="7:9" ht="15.75" customHeight="1" x14ac:dyDescent="0.3">
      <c r="G450" s="727"/>
      <c r="H450" s="853"/>
      <c r="I450" s="853"/>
    </row>
    <row r="451" spans="7:9" ht="15.75" customHeight="1" x14ac:dyDescent="0.3">
      <c r="G451" s="727"/>
      <c r="H451" s="853"/>
      <c r="I451" s="853"/>
    </row>
    <row r="452" spans="7:9" ht="15.75" customHeight="1" x14ac:dyDescent="0.3">
      <c r="G452" s="727"/>
      <c r="H452" s="853"/>
      <c r="I452" s="853"/>
    </row>
    <row r="453" spans="7:9" ht="15.75" customHeight="1" x14ac:dyDescent="0.3">
      <c r="G453" s="727"/>
      <c r="H453" s="853"/>
      <c r="I453" s="853"/>
    </row>
    <row r="454" spans="7:9" ht="15.75" customHeight="1" x14ac:dyDescent="0.3">
      <c r="G454" s="727"/>
      <c r="H454" s="853"/>
      <c r="I454" s="853"/>
    </row>
    <row r="455" spans="7:9" ht="15.75" customHeight="1" x14ac:dyDescent="0.3">
      <c r="G455" s="727"/>
      <c r="H455" s="853"/>
      <c r="I455" s="853"/>
    </row>
    <row r="456" spans="7:9" ht="15.75" customHeight="1" x14ac:dyDescent="0.3">
      <c r="G456" s="727"/>
      <c r="H456" s="853"/>
      <c r="I456" s="853"/>
    </row>
    <row r="457" spans="7:9" ht="15.75" customHeight="1" x14ac:dyDescent="0.3">
      <c r="G457" s="727"/>
      <c r="H457" s="853"/>
      <c r="I457" s="853"/>
    </row>
    <row r="458" spans="7:9" ht="15.75" customHeight="1" x14ac:dyDescent="0.3">
      <c r="G458" s="727"/>
      <c r="H458" s="853"/>
      <c r="I458" s="853"/>
    </row>
    <row r="459" spans="7:9" ht="15.75" customHeight="1" x14ac:dyDescent="0.3">
      <c r="G459" s="727"/>
      <c r="H459" s="853"/>
      <c r="I459" s="853"/>
    </row>
    <row r="460" spans="7:9" ht="15.75" customHeight="1" x14ac:dyDescent="0.3">
      <c r="G460" s="727"/>
      <c r="H460" s="853"/>
      <c r="I460" s="853"/>
    </row>
    <row r="461" spans="7:9" ht="15.75" customHeight="1" x14ac:dyDescent="0.3">
      <c r="G461" s="727"/>
      <c r="H461" s="853"/>
      <c r="I461" s="853"/>
    </row>
    <row r="462" spans="7:9" ht="15.75" customHeight="1" x14ac:dyDescent="0.3">
      <c r="G462" s="727"/>
      <c r="H462" s="853"/>
      <c r="I462" s="853"/>
    </row>
    <row r="463" spans="7:9" ht="15.75" customHeight="1" x14ac:dyDescent="0.3">
      <c r="G463" s="727"/>
      <c r="H463" s="853"/>
      <c r="I463" s="853"/>
    </row>
    <row r="464" spans="7:9" ht="15.75" customHeight="1" x14ac:dyDescent="0.3">
      <c r="G464" s="727"/>
      <c r="H464" s="853"/>
      <c r="I464" s="853"/>
    </row>
    <row r="465" spans="7:9" ht="15.75" customHeight="1" x14ac:dyDescent="0.3">
      <c r="G465" s="727"/>
      <c r="H465" s="853"/>
      <c r="I465" s="853"/>
    </row>
    <row r="466" spans="7:9" ht="15.75" customHeight="1" x14ac:dyDescent="0.3">
      <c r="G466" s="727"/>
      <c r="H466" s="853"/>
      <c r="I466" s="853"/>
    </row>
    <row r="467" spans="7:9" ht="15.75" customHeight="1" x14ac:dyDescent="0.3">
      <c r="G467" s="727"/>
      <c r="H467" s="853"/>
      <c r="I467" s="853"/>
    </row>
    <row r="468" spans="7:9" ht="15.75" customHeight="1" x14ac:dyDescent="0.3">
      <c r="G468" s="727"/>
      <c r="H468" s="853"/>
      <c r="I468" s="853"/>
    </row>
    <row r="469" spans="7:9" ht="15.75" customHeight="1" x14ac:dyDescent="0.3">
      <c r="G469" s="727"/>
      <c r="H469" s="853"/>
      <c r="I469" s="853"/>
    </row>
    <row r="470" spans="7:9" ht="15.75" customHeight="1" x14ac:dyDescent="0.3">
      <c r="G470" s="727"/>
      <c r="H470" s="853"/>
      <c r="I470" s="853"/>
    </row>
    <row r="471" spans="7:9" ht="15.75" customHeight="1" x14ac:dyDescent="0.3">
      <c r="G471" s="727"/>
      <c r="H471" s="853"/>
      <c r="I471" s="853"/>
    </row>
    <row r="472" spans="7:9" ht="15.75" customHeight="1" x14ac:dyDescent="0.3">
      <c r="G472" s="727"/>
      <c r="H472" s="853"/>
      <c r="I472" s="853"/>
    </row>
    <row r="473" spans="7:9" ht="15.75" customHeight="1" x14ac:dyDescent="0.3">
      <c r="G473" s="727"/>
      <c r="H473" s="853"/>
      <c r="I473" s="853"/>
    </row>
    <row r="474" spans="7:9" ht="15.75" customHeight="1" x14ac:dyDescent="0.3">
      <c r="G474" s="727"/>
      <c r="H474" s="853"/>
      <c r="I474" s="853"/>
    </row>
    <row r="475" spans="7:9" ht="15.75" customHeight="1" x14ac:dyDescent="0.3">
      <c r="G475" s="727"/>
      <c r="H475" s="853"/>
      <c r="I475" s="853"/>
    </row>
    <row r="476" spans="7:9" ht="15.75" customHeight="1" x14ac:dyDescent="0.3">
      <c r="G476" s="727"/>
      <c r="H476" s="853"/>
      <c r="I476" s="853"/>
    </row>
    <row r="477" spans="7:9" ht="15.75" customHeight="1" x14ac:dyDescent="0.3">
      <c r="G477" s="727"/>
      <c r="H477" s="853"/>
      <c r="I477" s="853"/>
    </row>
    <row r="478" spans="7:9" ht="15.75" customHeight="1" x14ac:dyDescent="0.3">
      <c r="G478" s="727"/>
      <c r="H478" s="853"/>
      <c r="I478" s="853"/>
    </row>
    <row r="479" spans="7:9" ht="15.75" customHeight="1" x14ac:dyDescent="0.3">
      <c r="G479" s="727"/>
      <c r="H479" s="853"/>
      <c r="I479" s="853"/>
    </row>
    <row r="480" spans="7:9" ht="15.75" customHeight="1" x14ac:dyDescent="0.3">
      <c r="G480" s="727"/>
      <c r="H480" s="853"/>
      <c r="I480" s="853"/>
    </row>
    <row r="481" spans="7:9" ht="15.75" customHeight="1" x14ac:dyDescent="0.3">
      <c r="G481" s="727"/>
      <c r="H481" s="853"/>
      <c r="I481" s="853"/>
    </row>
    <row r="482" spans="7:9" ht="15.75" customHeight="1" x14ac:dyDescent="0.3">
      <c r="G482" s="727"/>
      <c r="H482" s="853"/>
      <c r="I482" s="853"/>
    </row>
    <row r="483" spans="7:9" ht="15.75" customHeight="1" x14ac:dyDescent="0.3">
      <c r="G483" s="727"/>
      <c r="H483" s="853"/>
      <c r="I483" s="853"/>
    </row>
    <row r="484" spans="7:9" ht="15.75" customHeight="1" x14ac:dyDescent="0.3">
      <c r="G484" s="727"/>
      <c r="H484" s="853"/>
      <c r="I484" s="853"/>
    </row>
    <row r="485" spans="7:9" ht="15.75" customHeight="1" x14ac:dyDescent="0.3">
      <c r="G485" s="727"/>
      <c r="H485" s="853"/>
      <c r="I485" s="853"/>
    </row>
    <row r="486" spans="7:9" ht="15.75" customHeight="1" x14ac:dyDescent="0.3">
      <c r="G486" s="727"/>
      <c r="H486" s="853"/>
      <c r="I486" s="853"/>
    </row>
    <row r="487" spans="7:9" ht="15.75" customHeight="1" x14ac:dyDescent="0.3">
      <c r="G487" s="727"/>
      <c r="H487" s="853"/>
      <c r="I487" s="853"/>
    </row>
    <row r="488" spans="7:9" ht="15.75" customHeight="1" x14ac:dyDescent="0.3">
      <c r="G488" s="727"/>
      <c r="H488" s="853"/>
      <c r="I488" s="853"/>
    </row>
    <row r="489" spans="7:9" ht="15.75" customHeight="1" x14ac:dyDescent="0.3">
      <c r="G489" s="727"/>
      <c r="H489" s="853"/>
      <c r="I489" s="853"/>
    </row>
    <row r="490" spans="7:9" ht="15.75" customHeight="1" x14ac:dyDescent="0.3">
      <c r="G490" s="727"/>
      <c r="H490" s="853"/>
      <c r="I490" s="853"/>
    </row>
    <row r="491" spans="7:9" ht="15.75" customHeight="1" x14ac:dyDescent="0.3">
      <c r="G491" s="727"/>
      <c r="H491" s="853"/>
      <c r="I491" s="853"/>
    </row>
    <row r="492" spans="7:9" ht="15.75" customHeight="1" x14ac:dyDescent="0.3">
      <c r="G492" s="727"/>
      <c r="H492" s="853"/>
      <c r="I492" s="853"/>
    </row>
    <row r="493" spans="7:9" ht="15.75" customHeight="1" x14ac:dyDescent="0.3">
      <c r="G493" s="727"/>
      <c r="H493" s="853"/>
      <c r="I493" s="853"/>
    </row>
    <row r="494" spans="7:9" ht="15.75" customHeight="1" x14ac:dyDescent="0.3">
      <c r="G494" s="727"/>
      <c r="H494" s="853"/>
      <c r="I494" s="853"/>
    </row>
    <row r="495" spans="7:9" ht="15.75" customHeight="1" x14ac:dyDescent="0.3">
      <c r="G495" s="727"/>
      <c r="H495" s="853"/>
      <c r="I495" s="853"/>
    </row>
    <row r="496" spans="7:9" ht="15.75" customHeight="1" x14ac:dyDescent="0.3">
      <c r="G496" s="727"/>
      <c r="H496" s="853"/>
      <c r="I496" s="853"/>
    </row>
    <row r="497" spans="7:9" ht="15.75" customHeight="1" x14ac:dyDescent="0.3">
      <c r="G497" s="727"/>
      <c r="H497" s="853"/>
      <c r="I497" s="853"/>
    </row>
    <row r="498" spans="7:9" ht="15.75" customHeight="1" x14ac:dyDescent="0.3">
      <c r="G498" s="727"/>
      <c r="H498" s="853"/>
      <c r="I498" s="853"/>
    </row>
    <row r="499" spans="7:9" ht="15.75" customHeight="1" x14ac:dyDescent="0.3">
      <c r="G499" s="727"/>
      <c r="H499" s="853"/>
      <c r="I499" s="853"/>
    </row>
    <row r="500" spans="7:9" ht="15.75" customHeight="1" x14ac:dyDescent="0.3">
      <c r="G500" s="727"/>
      <c r="H500" s="853"/>
      <c r="I500" s="853"/>
    </row>
    <row r="501" spans="7:9" ht="15.75" customHeight="1" x14ac:dyDescent="0.3">
      <c r="G501" s="727"/>
      <c r="H501" s="853"/>
      <c r="I501" s="853"/>
    </row>
    <row r="502" spans="7:9" ht="15.75" customHeight="1" x14ac:dyDescent="0.3">
      <c r="G502" s="727"/>
      <c r="H502" s="853"/>
      <c r="I502" s="853"/>
    </row>
    <row r="503" spans="7:9" ht="15.75" customHeight="1" x14ac:dyDescent="0.3">
      <c r="G503" s="727"/>
      <c r="H503" s="853"/>
      <c r="I503" s="853"/>
    </row>
    <row r="504" spans="7:9" ht="15.75" customHeight="1" x14ac:dyDescent="0.3">
      <c r="G504" s="727"/>
      <c r="H504" s="853"/>
      <c r="I504" s="853"/>
    </row>
    <row r="505" spans="7:9" ht="15.75" customHeight="1" x14ac:dyDescent="0.3">
      <c r="G505" s="727"/>
      <c r="H505" s="853"/>
      <c r="I505" s="853"/>
    </row>
    <row r="506" spans="7:9" ht="15.75" customHeight="1" x14ac:dyDescent="0.3">
      <c r="G506" s="727"/>
      <c r="H506" s="853"/>
      <c r="I506" s="853"/>
    </row>
    <row r="507" spans="7:9" ht="15.75" customHeight="1" x14ac:dyDescent="0.3">
      <c r="G507" s="727"/>
      <c r="H507" s="853"/>
      <c r="I507" s="853"/>
    </row>
    <row r="508" spans="7:9" ht="15.75" customHeight="1" x14ac:dyDescent="0.3">
      <c r="G508" s="727"/>
      <c r="H508" s="853"/>
      <c r="I508" s="853"/>
    </row>
    <row r="509" spans="7:9" ht="15.75" customHeight="1" x14ac:dyDescent="0.3">
      <c r="G509" s="727"/>
      <c r="H509" s="853"/>
      <c r="I509" s="853"/>
    </row>
    <row r="510" spans="7:9" ht="15.75" customHeight="1" x14ac:dyDescent="0.3">
      <c r="G510" s="727"/>
      <c r="H510" s="853"/>
      <c r="I510" s="853"/>
    </row>
    <row r="511" spans="7:9" ht="15.75" customHeight="1" x14ac:dyDescent="0.3">
      <c r="G511" s="727"/>
      <c r="H511" s="853"/>
      <c r="I511" s="853"/>
    </row>
    <row r="512" spans="7:9" ht="15.75" customHeight="1" x14ac:dyDescent="0.3">
      <c r="G512" s="727"/>
      <c r="H512" s="853"/>
      <c r="I512" s="853"/>
    </row>
    <row r="513" spans="7:9" ht="15.75" customHeight="1" x14ac:dyDescent="0.3">
      <c r="G513" s="727"/>
      <c r="H513" s="853"/>
      <c r="I513" s="853"/>
    </row>
    <row r="514" spans="7:9" ht="15.75" customHeight="1" x14ac:dyDescent="0.3">
      <c r="G514" s="727"/>
      <c r="H514" s="853"/>
      <c r="I514" s="853"/>
    </row>
    <row r="515" spans="7:9" ht="15.75" customHeight="1" x14ac:dyDescent="0.3">
      <c r="G515" s="727"/>
      <c r="H515" s="853"/>
      <c r="I515" s="853"/>
    </row>
    <row r="516" spans="7:9" ht="15.75" customHeight="1" x14ac:dyDescent="0.3">
      <c r="G516" s="727"/>
      <c r="H516" s="853"/>
      <c r="I516" s="853"/>
    </row>
    <row r="517" spans="7:9" ht="15.75" customHeight="1" x14ac:dyDescent="0.3">
      <c r="G517" s="727"/>
      <c r="H517" s="853"/>
      <c r="I517" s="853"/>
    </row>
    <row r="518" spans="7:9" ht="15.75" customHeight="1" x14ac:dyDescent="0.3">
      <c r="G518" s="727"/>
      <c r="H518" s="853"/>
      <c r="I518" s="853"/>
    </row>
    <row r="519" spans="7:9" ht="15.75" customHeight="1" x14ac:dyDescent="0.3">
      <c r="G519" s="727"/>
      <c r="H519" s="853"/>
      <c r="I519" s="853"/>
    </row>
    <row r="520" spans="7:9" ht="15.75" customHeight="1" x14ac:dyDescent="0.3">
      <c r="G520" s="727"/>
      <c r="H520" s="853"/>
      <c r="I520" s="853"/>
    </row>
    <row r="521" spans="7:9" ht="15.75" customHeight="1" x14ac:dyDescent="0.3">
      <c r="G521" s="727"/>
      <c r="H521" s="853"/>
      <c r="I521" s="853"/>
    </row>
    <row r="522" spans="7:9" ht="15.75" customHeight="1" x14ac:dyDescent="0.3">
      <c r="G522" s="727"/>
      <c r="H522" s="853"/>
      <c r="I522" s="853"/>
    </row>
    <row r="523" spans="7:9" ht="15.75" customHeight="1" x14ac:dyDescent="0.3">
      <c r="G523" s="727"/>
      <c r="H523" s="853"/>
      <c r="I523" s="853"/>
    </row>
    <row r="524" spans="7:9" ht="15.75" customHeight="1" x14ac:dyDescent="0.3">
      <c r="G524" s="727"/>
      <c r="H524" s="853"/>
      <c r="I524" s="853"/>
    </row>
    <row r="525" spans="7:9" ht="15.75" customHeight="1" x14ac:dyDescent="0.3">
      <c r="G525" s="727"/>
      <c r="H525" s="853"/>
      <c r="I525" s="853"/>
    </row>
    <row r="526" spans="7:9" ht="15.75" customHeight="1" x14ac:dyDescent="0.3">
      <c r="G526" s="727"/>
      <c r="H526" s="853"/>
      <c r="I526" s="853"/>
    </row>
    <row r="527" spans="7:9" ht="15.75" customHeight="1" x14ac:dyDescent="0.3">
      <c r="G527" s="727"/>
      <c r="H527" s="853"/>
      <c r="I527" s="853"/>
    </row>
    <row r="528" spans="7:9" ht="15.75" customHeight="1" x14ac:dyDescent="0.3">
      <c r="G528" s="727"/>
      <c r="H528" s="853"/>
      <c r="I528" s="853"/>
    </row>
    <row r="529" spans="7:9" ht="15.75" customHeight="1" x14ac:dyDescent="0.3">
      <c r="G529" s="727"/>
      <c r="H529" s="853"/>
      <c r="I529" s="853"/>
    </row>
    <row r="530" spans="7:9" ht="15.75" customHeight="1" x14ac:dyDescent="0.3">
      <c r="G530" s="727"/>
      <c r="H530" s="853"/>
      <c r="I530" s="853"/>
    </row>
    <row r="531" spans="7:9" ht="15.75" customHeight="1" x14ac:dyDescent="0.3">
      <c r="G531" s="727"/>
      <c r="H531" s="853"/>
      <c r="I531" s="853"/>
    </row>
    <row r="532" spans="7:9" ht="15.75" customHeight="1" x14ac:dyDescent="0.3">
      <c r="G532" s="727"/>
      <c r="H532" s="853"/>
      <c r="I532" s="853"/>
    </row>
    <row r="533" spans="7:9" ht="15.75" customHeight="1" x14ac:dyDescent="0.3">
      <c r="G533" s="727"/>
      <c r="H533" s="853"/>
      <c r="I533" s="853"/>
    </row>
    <row r="534" spans="7:9" ht="15.75" customHeight="1" x14ac:dyDescent="0.3">
      <c r="G534" s="727"/>
      <c r="H534" s="853"/>
      <c r="I534" s="853"/>
    </row>
    <row r="535" spans="7:9" ht="15.75" customHeight="1" x14ac:dyDescent="0.3">
      <c r="G535" s="727"/>
      <c r="H535" s="853"/>
      <c r="I535" s="853"/>
    </row>
    <row r="536" spans="7:9" ht="15.75" customHeight="1" x14ac:dyDescent="0.3">
      <c r="G536" s="727"/>
      <c r="H536" s="853"/>
      <c r="I536" s="853"/>
    </row>
    <row r="537" spans="7:9" ht="15.75" customHeight="1" x14ac:dyDescent="0.3">
      <c r="G537" s="727"/>
      <c r="H537" s="853"/>
      <c r="I537" s="853"/>
    </row>
    <row r="538" spans="7:9" ht="15.75" customHeight="1" x14ac:dyDescent="0.3">
      <c r="G538" s="727"/>
      <c r="H538" s="853"/>
      <c r="I538" s="853"/>
    </row>
    <row r="539" spans="7:9" ht="15.75" customHeight="1" x14ac:dyDescent="0.3">
      <c r="G539" s="727"/>
      <c r="H539" s="853"/>
      <c r="I539" s="853"/>
    </row>
    <row r="540" spans="7:9" ht="15.75" customHeight="1" x14ac:dyDescent="0.3">
      <c r="G540" s="727"/>
      <c r="H540" s="853"/>
      <c r="I540" s="853"/>
    </row>
    <row r="541" spans="7:9" ht="15.75" customHeight="1" x14ac:dyDescent="0.3">
      <c r="G541" s="727"/>
      <c r="H541" s="853"/>
      <c r="I541" s="853"/>
    </row>
    <row r="542" spans="7:9" ht="15.75" customHeight="1" x14ac:dyDescent="0.3">
      <c r="G542" s="727"/>
      <c r="H542" s="853"/>
      <c r="I542" s="853"/>
    </row>
    <row r="543" spans="7:9" ht="15.75" customHeight="1" x14ac:dyDescent="0.3">
      <c r="G543" s="727"/>
      <c r="H543" s="853"/>
      <c r="I543" s="853"/>
    </row>
    <row r="544" spans="7:9" ht="15.75" customHeight="1" x14ac:dyDescent="0.3">
      <c r="G544" s="727"/>
      <c r="H544" s="853"/>
      <c r="I544" s="853"/>
    </row>
    <row r="545" spans="7:9" ht="15.75" customHeight="1" x14ac:dyDescent="0.3">
      <c r="G545" s="727"/>
      <c r="H545" s="853"/>
      <c r="I545" s="853"/>
    </row>
    <row r="546" spans="7:9" ht="15.75" customHeight="1" x14ac:dyDescent="0.3">
      <c r="G546" s="727"/>
      <c r="H546" s="853"/>
      <c r="I546" s="853"/>
    </row>
    <row r="547" spans="7:9" ht="15.75" customHeight="1" x14ac:dyDescent="0.3">
      <c r="G547" s="727"/>
      <c r="H547" s="853"/>
      <c r="I547" s="853"/>
    </row>
    <row r="548" spans="7:9" ht="15.75" customHeight="1" x14ac:dyDescent="0.3">
      <c r="G548" s="727"/>
      <c r="H548" s="853"/>
      <c r="I548" s="853"/>
    </row>
    <row r="549" spans="7:9" ht="15.75" customHeight="1" x14ac:dyDescent="0.3">
      <c r="G549" s="727"/>
      <c r="H549" s="853"/>
      <c r="I549" s="853"/>
    </row>
    <row r="550" spans="7:9" ht="15.75" customHeight="1" x14ac:dyDescent="0.3">
      <c r="G550" s="727"/>
      <c r="H550" s="853"/>
      <c r="I550" s="853"/>
    </row>
    <row r="551" spans="7:9" ht="15.75" customHeight="1" x14ac:dyDescent="0.3">
      <c r="G551" s="727"/>
      <c r="H551" s="853"/>
      <c r="I551" s="853"/>
    </row>
    <row r="552" spans="7:9" ht="15.75" customHeight="1" x14ac:dyDescent="0.3">
      <c r="G552" s="727"/>
      <c r="H552" s="853"/>
      <c r="I552" s="853"/>
    </row>
    <row r="553" spans="7:9" ht="15.75" customHeight="1" x14ac:dyDescent="0.3">
      <c r="G553" s="727"/>
      <c r="H553" s="853"/>
      <c r="I553" s="853"/>
    </row>
    <row r="554" spans="7:9" ht="15.75" customHeight="1" x14ac:dyDescent="0.3">
      <c r="G554" s="727"/>
      <c r="H554" s="853"/>
      <c r="I554" s="853"/>
    </row>
    <row r="555" spans="7:9" ht="15.75" customHeight="1" x14ac:dyDescent="0.3">
      <c r="G555" s="727"/>
      <c r="H555" s="853"/>
      <c r="I555" s="853"/>
    </row>
    <row r="556" spans="7:9" ht="15.75" customHeight="1" x14ac:dyDescent="0.3">
      <c r="G556" s="727"/>
      <c r="H556" s="853"/>
      <c r="I556" s="853"/>
    </row>
    <row r="557" spans="7:9" ht="15.75" customHeight="1" x14ac:dyDescent="0.3">
      <c r="G557" s="727"/>
      <c r="H557" s="853"/>
      <c r="I557" s="853"/>
    </row>
    <row r="558" spans="7:9" ht="15.75" customHeight="1" x14ac:dyDescent="0.3">
      <c r="G558" s="727"/>
      <c r="H558" s="853"/>
      <c r="I558" s="853"/>
    </row>
    <row r="559" spans="7:9" ht="15.75" customHeight="1" x14ac:dyDescent="0.3">
      <c r="G559" s="727"/>
      <c r="H559" s="853"/>
      <c r="I559" s="853"/>
    </row>
    <row r="560" spans="7:9" ht="15.75" customHeight="1" x14ac:dyDescent="0.3">
      <c r="G560" s="727"/>
      <c r="H560" s="853"/>
      <c r="I560" s="853"/>
    </row>
    <row r="561" spans="7:9" ht="15.75" customHeight="1" x14ac:dyDescent="0.3">
      <c r="G561" s="727"/>
      <c r="H561" s="853"/>
      <c r="I561" s="853"/>
    </row>
    <row r="562" spans="7:9" ht="15.75" customHeight="1" x14ac:dyDescent="0.3">
      <c r="G562" s="727"/>
      <c r="H562" s="853"/>
      <c r="I562" s="853"/>
    </row>
    <row r="563" spans="7:9" ht="15.75" customHeight="1" x14ac:dyDescent="0.3">
      <c r="G563" s="727"/>
      <c r="H563" s="853"/>
      <c r="I563" s="853"/>
    </row>
    <row r="564" spans="7:9" ht="15.75" customHeight="1" x14ac:dyDescent="0.3">
      <c r="G564" s="727"/>
      <c r="H564" s="853"/>
      <c r="I564" s="853"/>
    </row>
    <row r="565" spans="7:9" ht="15.75" customHeight="1" x14ac:dyDescent="0.3">
      <c r="G565" s="727"/>
      <c r="H565" s="853"/>
      <c r="I565" s="853"/>
    </row>
    <row r="566" spans="7:9" ht="15.75" customHeight="1" x14ac:dyDescent="0.3">
      <c r="G566" s="727"/>
      <c r="H566" s="853"/>
      <c r="I566" s="853"/>
    </row>
    <row r="567" spans="7:9" ht="15.75" customHeight="1" x14ac:dyDescent="0.3">
      <c r="G567" s="727"/>
      <c r="H567" s="853"/>
      <c r="I567" s="853"/>
    </row>
    <row r="568" spans="7:9" ht="15.75" customHeight="1" x14ac:dyDescent="0.3">
      <c r="G568" s="727"/>
      <c r="H568" s="853"/>
      <c r="I568" s="853"/>
    </row>
    <row r="569" spans="7:9" ht="15.75" customHeight="1" x14ac:dyDescent="0.3">
      <c r="G569" s="727"/>
      <c r="H569" s="853"/>
      <c r="I569" s="853"/>
    </row>
    <row r="570" spans="7:9" ht="15.75" customHeight="1" x14ac:dyDescent="0.3">
      <c r="G570" s="727"/>
      <c r="H570" s="853"/>
      <c r="I570" s="853"/>
    </row>
    <row r="571" spans="7:9" ht="15.75" customHeight="1" x14ac:dyDescent="0.3">
      <c r="G571" s="727"/>
      <c r="H571" s="853"/>
      <c r="I571" s="853"/>
    </row>
    <row r="572" spans="7:9" ht="15.75" customHeight="1" x14ac:dyDescent="0.3">
      <c r="G572" s="727"/>
      <c r="H572" s="853"/>
      <c r="I572" s="853"/>
    </row>
    <row r="573" spans="7:9" ht="15.75" customHeight="1" x14ac:dyDescent="0.3">
      <c r="G573" s="727"/>
      <c r="H573" s="853"/>
      <c r="I573" s="853"/>
    </row>
    <row r="574" spans="7:9" ht="15.75" customHeight="1" x14ac:dyDescent="0.3">
      <c r="G574" s="727"/>
      <c r="H574" s="853"/>
      <c r="I574" s="853"/>
    </row>
    <row r="575" spans="7:9" ht="15.75" customHeight="1" x14ac:dyDescent="0.3">
      <c r="G575" s="727"/>
      <c r="H575" s="853"/>
      <c r="I575" s="853"/>
    </row>
    <row r="576" spans="7:9" ht="15.75" customHeight="1" x14ac:dyDescent="0.3">
      <c r="G576" s="727"/>
      <c r="H576" s="853"/>
      <c r="I576" s="853"/>
    </row>
    <row r="577" spans="7:9" ht="15.75" customHeight="1" x14ac:dyDescent="0.3">
      <c r="G577" s="727"/>
      <c r="H577" s="853"/>
      <c r="I577" s="853"/>
    </row>
    <row r="578" spans="7:9" ht="15.75" customHeight="1" x14ac:dyDescent="0.3">
      <c r="G578" s="727"/>
      <c r="H578" s="853"/>
      <c r="I578" s="853"/>
    </row>
    <row r="579" spans="7:9" ht="15.75" customHeight="1" x14ac:dyDescent="0.3">
      <c r="G579" s="727"/>
      <c r="H579" s="853"/>
      <c r="I579" s="853"/>
    </row>
    <row r="580" spans="7:9" ht="15.75" customHeight="1" x14ac:dyDescent="0.3">
      <c r="G580" s="727"/>
      <c r="H580" s="853"/>
      <c r="I580" s="853"/>
    </row>
    <row r="581" spans="7:9" ht="15.75" customHeight="1" x14ac:dyDescent="0.3">
      <c r="G581" s="727"/>
      <c r="H581" s="853"/>
      <c r="I581" s="853"/>
    </row>
    <row r="582" spans="7:9" ht="15.75" customHeight="1" x14ac:dyDescent="0.3">
      <c r="G582" s="727"/>
      <c r="H582" s="853"/>
      <c r="I582" s="853"/>
    </row>
    <row r="583" spans="7:9" ht="15.75" customHeight="1" x14ac:dyDescent="0.3">
      <c r="G583" s="727"/>
      <c r="H583" s="853"/>
      <c r="I583" s="853"/>
    </row>
    <row r="584" spans="7:9" ht="15.75" customHeight="1" x14ac:dyDescent="0.3">
      <c r="G584" s="727"/>
      <c r="H584" s="853"/>
      <c r="I584" s="853"/>
    </row>
    <row r="585" spans="7:9" ht="15.75" customHeight="1" x14ac:dyDescent="0.3">
      <c r="G585" s="727"/>
      <c r="H585" s="853"/>
      <c r="I585" s="853"/>
    </row>
    <row r="586" spans="7:9" ht="15.75" customHeight="1" x14ac:dyDescent="0.3">
      <c r="G586" s="727"/>
      <c r="H586" s="853"/>
      <c r="I586" s="853"/>
    </row>
    <row r="587" spans="7:9" ht="15.75" customHeight="1" x14ac:dyDescent="0.3">
      <c r="G587" s="727"/>
      <c r="H587" s="853"/>
      <c r="I587" s="853"/>
    </row>
    <row r="588" spans="7:9" ht="15.75" customHeight="1" x14ac:dyDescent="0.3">
      <c r="G588" s="727"/>
      <c r="H588" s="853"/>
      <c r="I588" s="853"/>
    </row>
    <row r="589" spans="7:9" ht="15.75" customHeight="1" x14ac:dyDescent="0.3">
      <c r="G589" s="727"/>
      <c r="H589" s="853"/>
      <c r="I589" s="853"/>
    </row>
    <row r="590" spans="7:9" ht="15.75" customHeight="1" x14ac:dyDescent="0.3">
      <c r="G590" s="727"/>
      <c r="H590" s="853"/>
      <c r="I590" s="853"/>
    </row>
    <row r="591" spans="7:9" ht="15.75" customHeight="1" x14ac:dyDescent="0.3">
      <c r="G591" s="727"/>
      <c r="H591" s="853"/>
      <c r="I591" s="853"/>
    </row>
    <row r="592" spans="7:9" ht="15.75" customHeight="1" x14ac:dyDescent="0.3">
      <c r="G592" s="727"/>
      <c r="H592" s="853"/>
      <c r="I592" s="853"/>
    </row>
    <row r="593" spans="7:9" ht="15.75" customHeight="1" x14ac:dyDescent="0.3">
      <c r="G593" s="727"/>
      <c r="H593" s="853"/>
      <c r="I593" s="853"/>
    </row>
    <row r="594" spans="7:9" ht="15.75" customHeight="1" x14ac:dyDescent="0.3">
      <c r="G594" s="727"/>
      <c r="H594" s="853"/>
      <c r="I594" s="853"/>
    </row>
    <row r="595" spans="7:9" ht="15.75" customHeight="1" x14ac:dyDescent="0.3">
      <c r="G595" s="727"/>
      <c r="H595" s="853"/>
      <c r="I595" s="853"/>
    </row>
    <row r="596" spans="7:9" ht="15.75" customHeight="1" x14ac:dyDescent="0.3">
      <c r="G596" s="727"/>
      <c r="H596" s="853"/>
      <c r="I596" s="853"/>
    </row>
    <row r="597" spans="7:9" ht="15.75" customHeight="1" x14ac:dyDescent="0.3">
      <c r="G597" s="727"/>
      <c r="H597" s="853"/>
      <c r="I597" s="853"/>
    </row>
    <row r="598" spans="7:9" ht="15.75" customHeight="1" x14ac:dyDescent="0.3">
      <c r="G598" s="727"/>
      <c r="H598" s="853"/>
      <c r="I598" s="853"/>
    </row>
    <row r="599" spans="7:9" ht="15.75" customHeight="1" x14ac:dyDescent="0.3">
      <c r="G599" s="727"/>
      <c r="H599" s="853"/>
      <c r="I599" s="853"/>
    </row>
    <row r="600" spans="7:9" ht="15.75" customHeight="1" x14ac:dyDescent="0.3">
      <c r="G600" s="727"/>
      <c r="H600" s="853"/>
      <c r="I600" s="853"/>
    </row>
    <row r="601" spans="7:9" ht="15.75" customHeight="1" x14ac:dyDescent="0.3">
      <c r="G601" s="727"/>
      <c r="H601" s="853"/>
      <c r="I601" s="853"/>
    </row>
    <row r="602" spans="7:9" ht="15.75" customHeight="1" x14ac:dyDescent="0.3">
      <c r="G602" s="727"/>
      <c r="H602" s="853"/>
      <c r="I602" s="853"/>
    </row>
    <row r="603" spans="7:9" ht="15.75" customHeight="1" x14ac:dyDescent="0.3">
      <c r="G603" s="727"/>
      <c r="H603" s="853"/>
      <c r="I603" s="853"/>
    </row>
    <row r="604" spans="7:9" ht="15.75" customHeight="1" x14ac:dyDescent="0.3">
      <c r="G604" s="727"/>
      <c r="H604" s="853"/>
      <c r="I604" s="853"/>
    </row>
    <row r="605" spans="7:9" ht="15.75" customHeight="1" x14ac:dyDescent="0.3">
      <c r="G605" s="727"/>
      <c r="H605" s="853"/>
      <c r="I605" s="853"/>
    </row>
    <row r="606" spans="7:9" ht="15.75" customHeight="1" x14ac:dyDescent="0.3">
      <c r="G606" s="727"/>
      <c r="H606" s="853"/>
      <c r="I606" s="853"/>
    </row>
    <row r="607" spans="7:9" ht="15.75" customHeight="1" x14ac:dyDescent="0.3">
      <c r="G607" s="727"/>
      <c r="H607" s="853"/>
      <c r="I607" s="853"/>
    </row>
    <row r="608" spans="7:9" ht="15.75" customHeight="1" x14ac:dyDescent="0.3">
      <c r="G608" s="727"/>
      <c r="H608" s="853"/>
      <c r="I608" s="853"/>
    </row>
    <row r="609" spans="7:9" ht="15.75" customHeight="1" x14ac:dyDescent="0.3">
      <c r="G609" s="727"/>
      <c r="H609" s="853"/>
      <c r="I609" s="853"/>
    </row>
    <row r="610" spans="7:9" ht="15.75" customHeight="1" x14ac:dyDescent="0.3">
      <c r="G610" s="727"/>
      <c r="H610" s="853"/>
      <c r="I610" s="853"/>
    </row>
    <row r="611" spans="7:9" ht="15.75" customHeight="1" x14ac:dyDescent="0.3">
      <c r="G611" s="727"/>
      <c r="H611" s="853"/>
      <c r="I611" s="853"/>
    </row>
    <row r="612" spans="7:9" ht="15.75" customHeight="1" x14ac:dyDescent="0.3">
      <c r="G612" s="727"/>
      <c r="H612" s="853"/>
      <c r="I612" s="853"/>
    </row>
    <row r="613" spans="7:9" ht="15.75" customHeight="1" x14ac:dyDescent="0.3">
      <c r="G613" s="727"/>
      <c r="H613" s="853"/>
      <c r="I613" s="853"/>
    </row>
    <row r="614" spans="7:9" ht="15.75" customHeight="1" x14ac:dyDescent="0.3">
      <c r="G614" s="727"/>
      <c r="H614" s="853"/>
      <c r="I614" s="853"/>
    </row>
    <row r="615" spans="7:9" ht="15.75" customHeight="1" x14ac:dyDescent="0.3">
      <c r="G615" s="727"/>
      <c r="H615" s="853"/>
      <c r="I615" s="853"/>
    </row>
    <row r="616" spans="7:9" ht="15.75" customHeight="1" x14ac:dyDescent="0.3">
      <c r="G616" s="727"/>
      <c r="H616" s="853"/>
      <c r="I616" s="853"/>
    </row>
    <row r="617" spans="7:9" ht="15.75" customHeight="1" x14ac:dyDescent="0.3">
      <c r="G617" s="727"/>
      <c r="H617" s="853"/>
      <c r="I617" s="853"/>
    </row>
    <row r="618" spans="7:9" ht="15.75" customHeight="1" x14ac:dyDescent="0.3">
      <c r="G618" s="727"/>
      <c r="H618" s="853"/>
      <c r="I618" s="853"/>
    </row>
    <row r="619" spans="7:9" ht="15.75" customHeight="1" x14ac:dyDescent="0.3">
      <c r="G619" s="727"/>
      <c r="H619" s="853"/>
      <c r="I619" s="853"/>
    </row>
    <row r="620" spans="7:9" ht="15.75" customHeight="1" x14ac:dyDescent="0.3">
      <c r="G620" s="727"/>
      <c r="H620" s="853"/>
      <c r="I620" s="853"/>
    </row>
    <row r="621" spans="7:9" ht="15.75" customHeight="1" x14ac:dyDescent="0.3">
      <c r="G621" s="727"/>
      <c r="H621" s="853"/>
      <c r="I621" s="853"/>
    </row>
    <row r="622" spans="7:9" ht="15.75" customHeight="1" x14ac:dyDescent="0.3">
      <c r="G622" s="727"/>
      <c r="H622" s="853"/>
      <c r="I622" s="853"/>
    </row>
    <row r="623" spans="7:9" ht="15.75" customHeight="1" x14ac:dyDescent="0.3">
      <c r="G623" s="727"/>
      <c r="H623" s="853"/>
      <c r="I623" s="853"/>
    </row>
    <row r="624" spans="7:9" ht="15.75" customHeight="1" x14ac:dyDescent="0.3">
      <c r="G624" s="727"/>
      <c r="H624" s="853"/>
      <c r="I624" s="853"/>
    </row>
    <row r="625" spans="7:9" ht="15.75" customHeight="1" x14ac:dyDescent="0.3">
      <c r="G625" s="727"/>
      <c r="H625" s="853"/>
      <c r="I625" s="853"/>
    </row>
    <row r="626" spans="7:9" ht="15.75" customHeight="1" x14ac:dyDescent="0.3">
      <c r="G626" s="727"/>
      <c r="H626" s="853"/>
      <c r="I626" s="853"/>
    </row>
    <row r="627" spans="7:9" ht="15.75" customHeight="1" x14ac:dyDescent="0.3">
      <c r="G627" s="727"/>
      <c r="H627" s="853"/>
      <c r="I627" s="853"/>
    </row>
    <row r="628" spans="7:9" ht="15.75" customHeight="1" x14ac:dyDescent="0.3">
      <c r="G628" s="727"/>
      <c r="H628" s="853"/>
      <c r="I628" s="853"/>
    </row>
    <row r="629" spans="7:9" ht="15.75" customHeight="1" x14ac:dyDescent="0.3">
      <c r="G629" s="727"/>
      <c r="H629" s="853"/>
      <c r="I629" s="853"/>
    </row>
    <row r="630" spans="7:9" ht="15.75" customHeight="1" x14ac:dyDescent="0.3">
      <c r="G630" s="727"/>
      <c r="H630" s="853"/>
      <c r="I630" s="853"/>
    </row>
    <row r="631" spans="7:9" ht="15.75" customHeight="1" x14ac:dyDescent="0.3">
      <c r="G631" s="727"/>
      <c r="H631" s="853"/>
      <c r="I631" s="853"/>
    </row>
    <row r="632" spans="7:9" ht="15.75" customHeight="1" x14ac:dyDescent="0.3">
      <c r="G632" s="727"/>
      <c r="H632" s="853"/>
      <c r="I632" s="853"/>
    </row>
    <row r="633" spans="7:9" ht="15.75" customHeight="1" x14ac:dyDescent="0.3">
      <c r="G633" s="727"/>
      <c r="H633" s="853"/>
      <c r="I633" s="853"/>
    </row>
    <row r="634" spans="7:9" ht="15.75" customHeight="1" x14ac:dyDescent="0.3">
      <c r="G634" s="727"/>
      <c r="H634" s="853"/>
      <c r="I634" s="853"/>
    </row>
    <row r="635" spans="7:9" ht="15.75" customHeight="1" x14ac:dyDescent="0.3">
      <c r="G635" s="727"/>
      <c r="H635" s="853"/>
      <c r="I635" s="853"/>
    </row>
    <row r="636" spans="7:9" ht="15.75" customHeight="1" x14ac:dyDescent="0.3">
      <c r="G636" s="727"/>
      <c r="H636" s="853"/>
      <c r="I636" s="853"/>
    </row>
    <row r="637" spans="7:9" ht="15.75" customHeight="1" x14ac:dyDescent="0.3">
      <c r="G637" s="727"/>
      <c r="H637" s="853"/>
      <c r="I637" s="853"/>
    </row>
    <row r="638" spans="7:9" ht="15.75" customHeight="1" x14ac:dyDescent="0.3">
      <c r="G638" s="727"/>
      <c r="H638" s="853"/>
      <c r="I638" s="853"/>
    </row>
    <row r="639" spans="7:9" ht="15.75" customHeight="1" x14ac:dyDescent="0.3">
      <c r="G639" s="727"/>
      <c r="H639" s="853"/>
      <c r="I639" s="853"/>
    </row>
    <row r="640" spans="7:9" ht="15.75" customHeight="1" x14ac:dyDescent="0.3">
      <c r="G640" s="727"/>
      <c r="H640" s="853"/>
      <c r="I640" s="853"/>
    </row>
    <row r="641" spans="7:9" ht="15.75" customHeight="1" x14ac:dyDescent="0.3">
      <c r="G641" s="727"/>
      <c r="H641" s="853"/>
      <c r="I641" s="853"/>
    </row>
    <row r="642" spans="7:9" ht="15.75" customHeight="1" x14ac:dyDescent="0.3">
      <c r="G642" s="727"/>
      <c r="H642" s="853"/>
      <c r="I642" s="853"/>
    </row>
    <row r="643" spans="7:9" ht="15.75" customHeight="1" x14ac:dyDescent="0.3">
      <c r="G643" s="727"/>
      <c r="H643" s="853"/>
      <c r="I643" s="853"/>
    </row>
    <row r="644" spans="7:9" ht="15.75" customHeight="1" x14ac:dyDescent="0.3">
      <c r="G644" s="727"/>
      <c r="H644" s="853"/>
      <c r="I644" s="853"/>
    </row>
    <row r="645" spans="7:9" ht="15.75" customHeight="1" x14ac:dyDescent="0.3">
      <c r="G645" s="727"/>
      <c r="H645" s="853"/>
      <c r="I645" s="853"/>
    </row>
    <row r="646" spans="7:9" ht="15.75" customHeight="1" x14ac:dyDescent="0.3">
      <c r="G646" s="727"/>
      <c r="H646" s="853"/>
      <c r="I646" s="853"/>
    </row>
    <row r="647" spans="7:9" ht="15.75" customHeight="1" x14ac:dyDescent="0.3">
      <c r="G647" s="727"/>
      <c r="H647" s="853"/>
      <c r="I647" s="853"/>
    </row>
    <row r="648" spans="7:9" ht="15.75" customHeight="1" x14ac:dyDescent="0.3">
      <c r="G648" s="727"/>
      <c r="H648" s="853"/>
      <c r="I648" s="853"/>
    </row>
    <row r="649" spans="7:9" ht="15.75" customHeight="1" x14ac:dyDescent="0.3">
      <c r="G649" s="727"/>
      <c r="H649" s="853"/>
      <c r="I649" s="853"/>
    </row>
    <row r="650" spans="7:9" ht="15.75" customHeight="1" x14ac:dyDescent="0.3">
      <c r="G650" s="727"/>
      <c r="H650" s="853"/>
      <c r="I650" s="853"/>
    </row>
    <row r="651" spans="7:9" ht="15.75" customHeight="1" x14ac:dyDescent="0.3">
      <c r="G651" s="727"/>
      <c r="H651" s="853"/>
      <c r="I651" s="853"/>
    </row>
    <row r="652" spans="7:9" ht="15.75" customHeight="1" x14ac:dyDescent="0.3">
      <c r="G652" s="727"/>
      <c r="H652" s="853"/>
      <c r="I652" s="853"/>
    </row>
    <row r="653" spans="7:9" ht="15.75" customHeight="1" x14ac:dyDescent="0.3">
      <c r="G653" s="727"/>
      <c r="H653" s="853"/>
      <c r="I653" s="853"/>
    </row>
    <row r="654" spans="7:9" ht="15.75" customHeight="1" x14ac:dyDescent="0.3">
      <c r="G654" s="727"/>
      <c r="H654" s="853"/>
      <c r="I654" s="853"/>
    </row>
    <row r="655" spans="7:9" ht="15.75" customHeight="1" x14ac:dyDescent="0.3">
      <c r="G655" s="727"/>
      <c r="H655" s="853"/>
      <c r="I655" s="853"/>
    </row>
    <row r="656" spans="7:9" ht="15.75" customHeight="1" x14ac:dyDescent="0.3">
      <c r="G656" s="727"/>
      <c r="H656" s="853"/>
      <c r="I656" s="853"/>
    </row>
    <row r="657" spans="7:9" ht="15.75" customHeight="1" x14ac:dyDescent="0.3">
      <c r="G657" s="727"/>
      <c r="H657" s="853"/>
      <c r="I657" s="853"/>
    </row>
    <row r="658" spans="7:9" ht="15.75" customHeight="1" x14ac:dyDescent="0.3">
      <c r="G658" s="727"/>
      <c r="H658" s="853"/>
      <c r="I658" s="853"/>
    </row>
    <row r="659" spans="7:9" ht="15.75" customHeight="1" x14ac:dyDescent="0.3">
      <c r="G659" s="727"/>
      <c r="H659" s="853"/>
      <c r="I659" s="853"/>
    </row>
    <row r="660" spans="7:9" ht="15.75" customHeight="1" x14ac:dyDescent="0.3">
      <c r="G660" s="727"/>
      <c r="H660" s="853"/>
      <c r="I660" s="853"/>
    </row>
    <row r="661" spans="7:9" ht="15.75" customHeight="1" x14ac:dyDescent="0.3">
      <c r="G661" s="727"/>
      <c r="H661" s="853"/>
      <c r="I661" s="853"/>
    </row>
    <row r="662" spans="7:9" ht="15.75" customHeight="1" x14ac:dyDescent="0.3">
      <c r="G662" s="727"/>
      <c r="H662" s="853"/>
      <c r="I662" s="853"/>
    </row>
    <row r="663" spans="7:9" ht="15.75" customHeight="1" x14ac:dyDescent="0.3">
      <c r="G663" s="727"/>
      <c r="H663" s="853"/>
      <c r="I663" s="853"/>
    </row>
    <row r="664" spans="7:9" ht="15.75" customHeight="1" x14ac:dyDescent="0.3">
      <c r="G664" s="727"/>
      <c r="H664" s="853"/>
      <c r="I664" s="853"/>
    </row>
    <row r="665" spans="7:9" ht="15.75" customHeight="1" x14ac:dyDescent="0.3">
      <c r="G665" s="727"/>
      <c r="H665" s="853"/>
      <c r="I665" s="853"/>
    </row>
    <row r="666" spans="7:9" ht="15.75" customHeight="1" x14ac:dyDescent="0.3">
      <c r="G666" s="727"/>
      <c r="H666" s="853"/>
      <c r="I666" s="853"/>
    </row>
    <row r="667" spans="7:9" ht="15.75" customHeight="1" x14ac:dyDescent="0.3">
      <c r="G667" s="727"/>
      <c r="H667" s="853"/>
      <c r="I667" s="853"/>
    </row>
    <row r="668" spans="7:9" ht="15.75" customHeight="1" x14ac:dyDescent="0.3">
      <c r="G668" s="727"/>
      <c r="H668" s="853"/>
      <c r="I668" s="853"/>
    </row>
    <row r="669" spans="7:9" ht="15.75" customHeight="1" x14ac:dyDescent="0.3">
      <c r="G669" s="727"/>
      <c r="H669" s="853"/>
      <c r="I669" s="853"/>
    </row>
    <row r="670" spans="7:9" ht="15.75" customHeight="1" x14ac:dyDescent="0.3">
      <c r="G670" s="727"/>
      <c r="H670" s="853"/>
      <c r="I670" s="853"/>
    </row>
    <row r="671" spans="7:9" ht="15.75" customHeight="1" x14ac:dyDescent="0.3">
      <c r="G671" s="727"/>
      <c r="H671" s="853"/>
      <c r="I671" s="853"/>
    </row>
    <row r="672" spans="7:9" ht="15.75" customHeight="1" x14ac:dyDescent="0.3">
      <c r="G672" s="727"/>
      <c r="H672" s="853"/>
      <c r="I672" s="853"/>
    </row>
    <row r="673" spans="7:9" ht="15.75" customHeight="1" x14ac:dyDescent="0.3">
      <c r="G673" s="727"/>
      <c r="H673" s="853"/>
      <c r="I673" s="853"/>
    </row>
    <row r="674" spans="7:9" ht="15.75" customHeight="1" x14ac:dyDescent="0.3">
      <c r="G674" s="727"/>
      <c r="H674" s="853"/>
      <c r="I674" s="853"/>
    </row>
    <row r="675" spans="7:9" ht="15.75" customHeight="1" x14ac:dyDescent="0.3">
      <c r="G675" s="727"/>
      <c r="H675" s="853"/>
      <c r="I675" s="853"/>
    </row>
    <row r="676" spans="7:9" ht="15.75" customHeight="1" x14ac:dyDescent="0.3">
      <c r="G676" s="727"/>
      <c r="H676" s="853"/>
      <c r="I676" s="853"/>
    </row>
    <row r="677" spans="7:9" ht="15.75" customHeight="1" x14ac:dyDescent="0.3">
      <c r="G677" s="727"/>
      <c r="H677" s="853"/>
      <c r="I677" s="853"/>
    </row>
    <row r="678" spans="7:9" ht="15.75" customHeight="1" x14ac:dyDescent="0.3">
      <c r="G678" s="727"/>
      <c r="H678" s="853"/>
      <c r="I678" s="853"/>
    </row>
    <row r="679" spans="7:9" ht="15.75" customHeight="1" x14ac:dyDescent="0.3">
      <c r="G679" s="727"/>
      <c r="H679" s="853"/>
      <c r="I679" s="853"/>
    </row>
    <row r="680" spans="7:9" ht="15.75" customHeight="1" x14ac:dyDescent="0.3">
      <c r="G680" s="727"/>
      <c r="H680" s="853"/>
      <c r="I680" s="853"/>
    </row>
    <row r="681" spans="7:9" ht="15.75" customHeight="1" x14ac:dyDescent="0.3">
      <c r="G681" s="727"/>
      <c r="H681" s="853"/>
      <c r="I681" s="853"/>
    </row>
    <row r="682" spans="7:9" ht="15.75" customHeight="1" x14ac:dyDescent="0.3">
      <c r="G682" s="727"/>
      <c r="H682" s="853"/>
      <c r="I682" s="853"/>
    </row>
    <row r="683" spans="7:9" ht="15.75" customHeight="1" x14ac:dyDescent="0.3">
      <c r="G683" s="727"/>
      <c r="H683" s="853"/>
      <c r="I683" s="853"/>
    </row>
    <row r="684" spans="7:9" ht="15.75" customHeight="1" x14ac:dyDescent="0.3">
      <c r="G684" s="727"/>
      <c r="H684" s="853"/>
      <c r="I684" s="853"/>
    </row>
    <row r="685" spans="7:9" ht="15.75" customHeight="1" x14ac:dyDescent="0.3">
      <c r="G685" s="727"/>
      <c r="H685" s="853"/>
      <c r="I685" s="853"/>
    </row>
    <row r="686" spans="7:9" ht="15.75" customHeight="1" x14ac:dyDescent="0.3">
      <c r="G686" s="727"/>
      <c r="H686" s="853"/>
      <c r="I686" s="853"/>
    </row>
    <row r="687" spans="7:9" ht="15.75" customHeight="1" x14ac:dyDescent="0.3">
      <c r="G687" s="727"/>
      <c r="H687" s="853"/>
      <c r="I687" s="853"/>
    </row>
    <row r="688" spans="7:9" ht="15.75" customHeight="1" x14ac:dyDescent="0.3">
      <c r="G688" s="727"/>
      <c r="H688" s="853"/>
      <c r="I688" s="853"/>
    </row>
    <row r="689" spans="7:9" ht="15.75" customHeight="1" x14ac:dyDescent="0.3">
      <c r="G689" s="727"/>
      <c r="H689" s="853"/>
      <c r="I689" s="853"/>
    </row>
    <row r="690" spans="7:9" ht="15.75" customHeight="1" x14ac:dyDescent="0.3">
      <c r="G690" s="727"/>
      <c r="H690" s="853"/>
      <c r="I690" s="853"/>
    </row>
    <row r="691" spans="7:9" ht="15.75" customHeight="1" x14ac:dyDescent="0.3">
      <c r="G691" s="727"/>
      <c r="H691" s="853"/>
      <c r="I691" s="853"/>
    </row>
    <row r="692" spans="7:9" ht="15.75" customHeight="1" x14ac:dyDescent="0.3">
      <c r="G692" s="727"/>
      <c r="H692" s="853"/>
      <c r="I692" s="853"/>
    </row>
    <row r="693" spans="7:9" ht="15.75" customHeight="1" x14ac:dyDescent="0.3">
      <c r="G693" s="727"/>
      <c r="H693" s="853"/>
      <c r="I693" s="853"/>
    </row>
    <row r="694" spans="7:9" ht="15.75" customHeight="1" x14ac:dyDescent="0.3">
      <c r="G694" s="727"/>
      <c r="H694" s="853"/>
      <c r="I694" s="853"/>
    </row>
    <row r="695" spans="7:9" ht="15.75" customHeight="1" x14ac:dyDescent="0.3">
      <c r="G695" s="727"/>
      <c r="H695" s="853"/>
      <c r="I695" s="853"/>
    </row>
    <row r="696" spans="7:9" ht="15.75" customHeight="1" x14ac:dyDescent="0.3">
      <c r="G696" s="727"/>
      <c r="H696" s="853"/>
      <c r="I696" s="853"/>
    </row>
    <row r="697" spans="7:9" ht="15.75" customHeight="1" x14ac:dyDescent="0.3">
      <c r="G697" s="727"/>
      <c r="H697" s="853"/>
      <c r="I697" s="853"/>
    </row>
    <row r="698" spans="7:9" ht="15.75" customHeight="1" x14ac:dyDescent="0.3">
      <c r="G698" s="727"/>
      <c r="H698" s="853"/>
      <c r="I698" s="853"/>
    </row>
    <row r="699" spans="7:9" ht="15.75" customHeight="1" x14ac:dyDescent="0.3">
      <c r="G699" s="727"/>
      <c r="H699" s="853"/>
      <c r="I699" s="853"/>
    </row>
    <row r="700" spans="7:9" ht="15.75" customHeight="1" x14ac:dyDescent="0.3">
      <c r="G700" s="727"/>
      <c r="H700" s="853"/>
      <c r="I700" s="853"/>
    </row>
    <row r="701" spans="7:9" ht="15.75" customHeight="1" x14ac:dyDescent="0.3">
      <c r="G701" s="727"/>
      <c r="H701" s="853"/>
      <c r="I701" s="853"/>
    </row>
    <row r="702" spans="7:9" ht="15.75" customHeight="1" x14ac:dyDescent="0.3">
      <c r="G702" s="727"/>
      <c r="H702" s="853"/>
      <c r="I702" s="853"/>
    </row>
    <row r="703" spans="7:9" ht="15.75" customHeight="1" x14ac:dyDescent="0.3">
      <c r="G703" s="727"/>
      <c r="H703" s="853"/>
      <c r="I703" s="853"/>
    </row>
    <row r="704" spans="7:9" ht="15.75" customHeight="1" x14ac:dyDescent="0.3">
      <c r="G704" s="727"/>
      <c r="H704" s="853"/>
      <c r="I704" s="853"/>
    </row>
    <row r="705" spans="7:9" ht="15.75" customHeight="1" x14ac:dyDescent="0.3">
      <c r="G705" s="727"/>
      <c r="H705" s="853"/>
      <c r="I705" s="853"/>
    </row>
    <row r="706" spans="7:9" ht="15.75" customHeight="1" x14ac:dyDescent="0.3">
      <c r="G706" s="727"/>
      <c r="H706" s="853"/>
      <c r="I706" s="853"/>
    </row>
    <row r="707" spans="7:9" ht="15.75" customHeight="1" x14ac:dyDescent="0.3">
      <c r="G707" s="727"/>
      <c r="H707" s="853"/>
      <c r="I707" s="853"/>
    </row>
    <row r="708" spans="7:9" ht="15.75" customHeight="1" x14ac:dyDescent="0.3">
      <c r="G708" s="727"/>
      <c r="H708" s="853"/>
      <c r="I708" s="853"/>
    </row>
    <row r="709" spans="7:9" ht="15.75" customHeight="1" x14ac:dyDescent="0.3">
      <c r="G709" s="727"/>
      <c r="H709" s="853"/>
      <c r="I709" s="853"/>
    </row>
    <row r="710" spans="7:9" ht="15.75" customHeight="1" x14ac:dyDescent="0.3">
      <c r="G710" s="727"/>
      <c r="H710" s="853"/>
      <c r="I710" s="853"/>
    </row>
    <row r="711" spans="7:9" ht="15.75" customHeight="1" x14ac:dyDescent="0.3">
      <c r="G711" s="727"/>
      <c r="H711" s="853"/>
      <c r="I711" s="853"/>
    </row>
    <row r="712" spans="7:9" ht="15.75" customHeight="1" x14ac:dyDescent="0.3">
      <c r="G712" s="727"/>
      <c r="H712" s="853"/>
      <c r="I712" s="853"/>
    </row>
    <row r="713" spans="7:9" ht="15.75" customHeight="1" x14ac:dyDescent="0.3">
      <c r="G713" s="727"/>
      <c r="H713" s="853"/>
      <c r="I713" s="853"/>
    </row>
    <row r="714" spans="7:9" ht="15.75" customHeight="1" x14ac:dyDescent="0.3">
      <c r="G714" s="727"/>
      <c r="H714" s="853"/>
      <c r="I714" s="853"/>
    </row>
    <row r="715" spans="7:9" ht="15.75" customHeight="1" x14ac:dyDescent="0.3">
      <c r="G715" s="727"/>
      <c r="H715" s="853"/>
      <c r="I715" s="853"/>
    </row>
    <row r="716" spans="7:9" ht="15.75" customHeight="1" x14ac:dyDescent="0.3">
      <c r="G716" s="727"/>
      <c r="H716" s="853"/>
      <c r="I716" s="853"/>
    </row>
    <row r="717" spans="7:9" ht="15.75" customHeight="1" x14ac:dyDescent="0.3">
      <c r="G717" s="727"/>
      <c r="H717" s="853"/>
      <c r="I717" s="853"/>
    </row>
    <row r="718" spans="7:9" ht="15.75" customHeight="1" x14ac:dyDescent="0.3">
      <c r="G718" s="727"/>
      <c r="H718" s="853"/>
      <c r="I718" s="853"/>
    </row>
    <row r="719" spans="7:9" ht="15.75" customHeight="1" x14ac:dyDescent="0.3">
      <c r="G719" s="727"/>
      <c r="H719" s="853"/>
      <c r="I719" s="853"/>
    </row>
    <row r="720" spans="7:9" ht="15.75" customHeight="1" x14ac:dyDescent="0.3">
      <c r="G720" s="727"/>
      <c r="H720" s="853"/>
      <c r="I720" s="853"/>
    </row>
    <row r="721" spans="7:9" ht="15.75" customHeight="1" x14ac:dyDescent="0.3">
      <c r="G721" s="727"/>
      <c r="H721" s="853"/>
      <c r="I721" s="853"/>
    </row>
    <row r="722" spans="7:9" ht="15.75" customHeight="1" x14ac:dyDescent="0.3">
      <c r="G722" s="727"/>
      <c r="H722" s="853"/>
      <c r="I722" s="853"/>
    </row>
    <row r="723" spans="7:9" ht="15.75" customHeight="1" x14ac:dyDescent="0.3">
      <c r="G723" s="727"/>
      <c r="H723" s="853"/>
      <c r="I723" s="853"/>
    </row>
    <row r="724" spans="7:9" ht="15.75" customHeight="1" x14ac:dyDescent="0.3">
      <c r="G724" s="727"/>
      <c r="H724" s="853"/>
      <c r="I724" s="853"/>
    </row>
    <row r="725" spans="7:9" ht="15.75" customHeight="1" x14ac:dyDescent="0.3">
      <c r="G725" s="727"/>
      <c r="H725" s="853"/>
      <c r="I725" s="853"/>
    </row>
    <row r="726" spans="7:9" ht="15.75" customHeight="1" x14ac:dyDescent="0.3">
      <c r="G726" s="727"/>
      <c r="H726" s="853"/>
      <c r="I726" s="853"/>
    </row>
    <row r="727" spans="7:9" ht="15.75" customHeight="1" x14ac:dyDescent="0.3">
      <c r="G727" s="727"/>
      <c r="H727" s="853"/>
      <c r="I727" s="853"/>
    </row>
    <row r="728" spans="7:9" ht="15.75" customHeight="1" x14ac:dyDescent="0.3">
      <c r="G728" s="727"/>
      <c r="H728" s="853"/>
      <c r="I728" s="853"/>
    </row>
    <row r="729" spans="7:9" ht="15.75" customHeight="1" x14ac:dyDescent="0.3">
      <c r="G729" s="727"/>
      <c r="H729" s="853"/>
      <c r="I729" s="853"/>
    </row>
    <row r="730" spans="7:9" ht="15.75" customHeight="1" x14ac:dyDescent="0.3">
      <c r="G730" s="727"/>
      <c r="H730" s="853"/>
      <c r="I730" s="853"/>
    </row>
    <row r="731" spans="7:9" ht="15.75" customHeight="1" x14ac:dyDescent="0.3">
      <c r="G731" s="727"/>
      <c r="H731" s="853"/>
      <c r="I731" s="853"/>
    </row>
    <row r="732" spans="7:9" ht="15.75" customHeight="1" x14ac:dyDescent="0.3">
      <c r="G732" s="727"/>
      <c r="H732" s="853"/>
      <c r="I732" s="853"/>
    </row>
    <row r="733" spans="7:9" ht="15.75" customHeight="1" x14ac:dyDescent="0.3">
      <c r="G733" s="727"/>
      <c r="H733" s="853"/>
      <c r="I733" s="853"/>
    </row>
    <row r="734" spans="7:9" ht="15.75" customHeight="1" x14ac:dyDescent="0.3">
      <c r="G734" s="727"/>
      <c r="H734" s="853"/>
      <c r="I734" s="853"/>
    </row>
    <row r="735" spans="7:9" ht="15.75" customHeight="1" x14ac:dyDescent="0.3">
      <c r="G735" s="727"/>
      <c r="H735" s="853"/>
      <c r="I735" s="853"/>
    </row>
    <row r="736" spans="7:9" ht="15.75" customHeight="1" x14ac:dyDescent="0.3">
      <c r="G736" s="727"/>
      <c r="H736" s="853"/>
      <c r="I736" s="853"/>
    </row>
    <row r="737" spans="7:9" ht="15.75" customHeight="1" x14ac:dyDescent="0.3">
      <c r="G737" s="727"/>
      <c r="H737" s="853"/>
      <c r="I737" s="853"/>
    </row>
    <row r="738" spans="7:9" ht="15.75" customHeight="1" x14ac:dyDescent="0.3">
      <c r="G738" s="727"/>
      <c r="H738" s="853"/>
      <c r="I738" s="853"/>
    </row>
    <row r="739" spans="7:9" ht="15.75" customHeight="1" x14ac:dyDescent="0.3">
      <c r="G739" s="727"/>
      <c r="H739" s="853"/>
      <c r="I739" s="853"/>
    </row>
    <row r="740" spans="7:9" ht="15.75" customHeight="1" x14ac:dyDescent="0.3">
      <c r="G740" s="727"/>
      <c r="H740" s="853"/>
      <c r="I740" s="853"/>
    </row>
    <row r="741" spans="7:9" ht="15.75" customHeight="1" x14ac:dyDescent="0.3">
      <c r="G741" s="727"/>
      <c r="H741" s="853"/>
      <c r="I741" s="853"/>
    </row>
    <row r="742" spans="7:9" ht="15.75" customHeight="1" x14ac:dyDescent="0.3">
      <c r="G742" s="727"/>
      <c r="H742" s="853"/>
      <c r="I742" s="853"/>
    </row>
    <row r="743" spans="7:9" ht="15.75" customHeight="1" x14ac:dyDescent="0.3">
      <c r="G743" s="727"/>
      <c r="H743" s="853"/>
      <c r="I743" s="853"/>
    </row>
    <row r="744" spans="7:9" ht="15.75" customHeight="1" x14ac:dyDescent="0.3">
      <c r="G744" s="727"/>
      <c r="H744" s="853"/>
      <c r="I744" s="853"/>
    </row>
    <row r="745" spans="7:9" ht="15.75" customHeight="1" x14ac:dyDescent="0.3">
      <c r="G745" s="727"/>
      <c r="H745" s="853"/>
      <c r="I745" s="853"/>
    </row>
    <row r="746" spans="7:9" ht="15.75" customHeight="1" x14ac:dyDescent="0.3">
      <c r="G746" s="727"/>
      <c r="H746" s="853"/>
      <c r="I746" s="853"/>
    </row>
    <row r="747" spans="7:9" ht="15.75" customHeight="1" x14ac:dyDescent="0.3">
      <c r="G747" s="727"/>
      <c r="H747" s="853"/>
      <c r="I747" s="853"/>
    </row>
    <row r="748" spans="7:9" ht="15.75" customHeight="1" x14ac:dyDescent="0.3">
      <c r="G748" s="727"/>
      <c r="H748" s="853"/>
      <c r="I748" s="853"/>
    </row>
    <row r="749" spans="7:9" ht="15.75" customHeight="1" x14ac:dyDescent="0.3">
      <c r="G749" s="727"/>
      <c r="H749" s="853"/>
      <c r="I749" s="853"/>
    </row>
    <row r="750" spans="7:9" ht="15.75" customHeight="1" x14ac:dyDescent="0.3">
      <c r="G750" s="727"/>
      <c r="H750" s="853"/>
      <c r="I750" s="853"/>
    </row>
    <row r="751" spans="7:9" ht="15.75" customHeight="1" x14ac:dyDescent="0.3">
      <c r="G751" s="727"/>
      <c r="H751" s="853"/>
      <c r="I751" s="853"/>
    </row>
    <row r="752" spans="7:9" ht="15.75" customHeight="1" x14ac:dyDescent="0.3">
      <c r="G752" s="727"/>
      <c r="H752" s="853"/>
      <c r="I752" s="853"/>
    </row>
    <row r="753" spans="7:9" ht="15.75" customHeight="1" x14ac:dyDescent="0.3">
      <c r="G753" s="727"/>
      <c r="H753" s="853"/>
      <c r="I753" s="853"/>
    </row>
    <row r="754" spans="7:9" ht="15.75" customHeight="1" x14ac:dyDescent="0.3">
      <c r="G754" s="727"/>
      <c r="H754" s="853"/>
      <c r="I754" s="853"/>
    </row>
    <row r="755" spans="7:9" ht="15.75" customHeight="1" x14ac:dyDescent="0.3">
      <c r="G755" s="727"/>
      <c r="H755" s="853"/>
      <c r="I755" s="853"/>
    </row>
    <row r="756" spans="7:9" ht="15.75" customHeight="1" x14ac:dyDescent="0.3">
      <c r="G756" s="727"/>
      <c r="H756" s="853"/>
      <c r="I756" s="853"/>
    </row>
    <row r="757" spans="7:9" ht="15.75" customHeight="1" x14ac:dyDescent="0.3">
      <c r="G757" s="727"/>
      <c r="H757" s="853"/>
      <c r="I757" s="853"/>
    </row>
    <row r="758" spans="7:9" ht="15.75" customHeight="1" x14ac:dyDescent="0.3">
      <c r="G758" s="727"/>
      <c r="H758" s="853"/>
      <c r="I758" s="853"/>
    </row>
    <row r="759" spans="7:9" ht="15.75" customHeight="1" x14ac:dyDescent="0.3">
      <c r="G759" s="727"/>
      <c r="H759" s="853"/>
      <c r="I759" s="853"/>
    </row>
    <row r="760" spans="7:9" ht="15.75" customHeight="1" x14ac:dyDescent="0.3">
      <c r="G760" s="727"/>
      <c r="H760" s="853"/>
      <c r="I760" s="853"/>
    </row>
    <row r="761" spans="7:9" ht="15.75" customHeight="1" x14ac:dyDescent="0.3">
      <c r="G761" s="727"/>
      <c r="H761" s="853"/>
      <c r="I761" s="853"/>
    </row>
    <row r="762" spans="7:9" ht="15.75" customHeight="1" x14ac:dyDescent="0.3">
      <c r="G762" s="727"/>
      <c r="H762" s="853"/>
      <c r="I762" s="853"/>
    </row>
    <row r="763" spans="7:9" ht="15.75" customHeight="1" x14ac:dyDescent="0.3">
      <c r="G763" s="727"/>
      <c r="H763" s="853"/>
      <c r="I763" s="853"/>
    </row>
    <row r="764" spans="7:9" ht="15.75" customHeight="1" x14ac:dyDescent="0.3">
      <c r="G764" s="727"/>
      <c r="H764" s="853"/>
      <c r="I764" s="853"/>
    </row>
    <row r="765" spans="7:9" ht="15.75" customHeight="1" x14ac:dyDescent="0.3">
      <c r="G765" s="727"/>
      <c r="H765" s="853"/>
      <c r="I765" s="853"/>
    </row>
    <row r="766" spans="7:9" ht="15.75" customHeight="1" x14ac:dyDescent="0.3">
      <c r="G766" s="727"/>
      <c r="H766" s="853"/>
      <c r="I766" s="853"/>
    </row>
    <row r="767" spans="7:9" ht="15.75" customHeight="1" x14ac:dyDescent="0.3">
      <c r="G767" s="727"/>
      <c r="H767" s="853"/>
      <c r="I767" s="853"/>
    </row>
    <row r="768" spans="7:9" ht="15.75" customHeight="1" x14ac:dyDescent="0.3">
      <c r="G768" s="727"/>
      <c r="H768" s="853"/>
      <c r="I768" s="853"/>
    </row>
    <row r="769" spans="7:9" ht="15.75" customHeight="1" x14ac:dyDescent="0.3">
      <c r="G769" s="727"/>
      <c r="H769" s="853"/>
      <c r="I769" s="853"/>
    </row>
    <row r="770" spans="7:9" ht="15.75" customHeight="1" x14ac:dyDescent="0.3">
      <c r="G770" s="727"/>
      <c r="H770" s="853"/>
      <c r="I770" s="853"/>
    </row>
    <row r="771" spans="7:9" ht="15.75" customHeight="1" x14ac:dyDescent="0.3">
      <c r="G771" s="727"/>
      <c r="H771" s="853"/>
      <c r="I771" s="853"/>
    </row>
    <row r="772" spans="7:9" ht="15.75" customHeight="1" x14ac:dyDescent="0.3">
      <c r="G772" s="727"/>
      <c r="H772" s="853"/>
      <c r="I772" s="853"/>
    </row>
    <row r="773" spans="7:9" ht="15.75" customHeight="1" x14ac:dyDescent="0.3">
      <c r="G773" s="727"/>
      <c r="H773" s="853"/>
      <c r="I773" s="853"/>
    </row>
    <row r="774" spans="7:9" ht="15.75" customHeight="1" x14ac:dyDescent="0.3">
      <c r="G774" s="727"/>
      <c r="H774" s="853"/>
      <c r="I774" s="853"/>
    </row>
    <row r="775" spans="7:9" ht="15.75" customHeight="1" x14ac:dyDescent="0.3">
      <c r="G775" s="727"/>
      <c r="H775" s="853"/>
      <c r="I775" s="853"/>
    </row>
    <row r="776" spans="7:9" ht="15.75" customHeight="1" x14ac:dyDescent="0.3">
      <c r="G776" s="727"/>
      <c r="H776" s="853"/>
      <c r="I776" s="853"/>
    </row>
    <row r="777" spans="7:9" ht="15.75" customHeight="1" x14ac:dyDescent="0.3">
      <c r="G777" s="727"/>
      <c r="H777" s="853"/>
      <c r="I777" s="853"/>
    </row>
    <row r="778" spans="7:9" ht="15.75" customHeight="1" x14ac:dyDescent="0.3">
      <c r="G778" s="727"/>
      <c r="H778" s="853"/>
      <c r="I778" s="853"/>
    </row>
    <row r="779" spans="7:9" ht="15.75" customHeight="1" x14ac:dyDescent="0.3">
      <c r="G779" s="727"/>
      <c r="H779" s="853"/>
      <c r="I779" s="853"/>
    </row>
    <row r="780" spans="7:9" ht="15.75" customHeight="1" x14ac:dyDescent="0.3">
      <c r="G780" s="727"/>
      <c r="H780" s="853"/>
      <c r="I780" s="853"/>
    </row>
    <row r="781" spans="7:9" ht="15.75" customHeight="1" x14ac:dyDescent="0.3">
      <c r="G781" s="727"/>
      <c r="H781" s="853"/>
      <c r="I781" s="853"/>
    </row>
    <row r="782" spans="7:9" ht="15.75" customHeight="1" x14ac:dyDescent="0.3">
      <c r="G782" s="727"/>
      <c r="H782" s="853"/>
      <c r="I782" s="853"/>
    </row>
    <row r="783" spans="7:9" ht="15.75" customHeight="1" x14ac:dyDescent="0.3">
      <c r="G783" s="727"/>
      <c r="H783" s="853"/>
      <c r="I783" s="853"/>
    </row>
    <row r="784" spans="7:9" ht="15.75" customHeight="1" x14ac:dyDescent="0.3">
      <c r="G784" s="727"/>
      <c r="H784" s="853"/>
      <c r="I784" s="853"/>
    </row>
    <row r="785" spans="7:9" ht="15.75" customHeight="1" x14ac:dyDescent="0.3">
      <c r="G785" s="727"/>
      <c r="H785" s="853"/>
      <c r="I785" s="853"/>
    </row>
    <row r="786" spans="7:9" ht="15.75" customHeight="1" x14ac:dyDescent="0.3">
      <c r="G786" s="727"/>
      <c r="H786" s="853"/>
      <c r="I786" s="853"/>
    </row>
    <row r="787" spans="7:9" ht="15.75" customHeight="1" x14ac:dyDescent="0.3">
      <c r="G787" s="727"/>
      <c r="H787" s="853"/>
      <c r="I787" s="853"/>
    </row>
    <row r="788" spans="7:9" ht="15.75" customHeight="1" x14ac:dyDescent="0.3">
      <c r="G788" s="727"/>
      <c r="H788" s="853"/>
      <c r="I788" s="853"/>
    </row>
    <row r="789" spans="7:9" ht="15.75" customHeight="1" x14ac:dyDescent="0.3">
      <c r="G789" s="727"/>
      <c r="H789" s="853"/>
      <c r="I789" s="853"/>
    </row>
    <row r="790" spans="7:9" ht="15.75" customHeight="1" x14ac:dyDescent="0.3">
      <c r="G790" s="727"/>
      <c r="H790" s="853"/>
      <c r="I790" s="853"/>
    </row>
    <row r="791" spans="7:9" ht="15.75" customHeight="1" x14ac:dyDescent="0.3">
      <c r="G791" s="727"/>
      <c r="H791" s="853"/>
      <c r="I791" s="853"/>
    </row>
    <row r="792" spans="7:9" ht="15.75" customHeight="1" x14ac:dyDescent="0.3">
      <c r="G792" s="727"/>
      <c r="H792" s="853"/>
      <c r="I792" s="853"/>
    </row>
    <row r="793" spans="7:9" ht="15.75" customHeight="1" x14ac:dyDescent="0.3">
      <c r="G793" s="727"/>
      <c r="H793" s="853"/>
      <c r="I793" s="853"/>
    </row>
    <row r="794" spans="7:9" ht="15.75" customHeight="1" x14ac:dyDescent="0.3">
      <c r="G794" s="727"/>
      <c r="H794" s="853"/>
      <c r="I794" s="853"/>
    </row>
    <row r="795" spans="7:9" ht="15.75" customHeight="1" x14ac:dyDescent="0.3">
      <c r="G795" s="727"/>
      <c r="H795" s="853"/>
      <c r="I795" s="853"/>
    </row>
    <row r="796" spans="7:9" ht="15.75" customHeight="1" x14ac:dyDescent="0.3">
      <c r="G796" s="727"/>
      <c r="H796" s="853"/>
      <c r="I796" s="853"/>
    </row>
    <row r="797" spans="7:9" ht="15.75" customHeight="1" x14ac:dyDescent="0.3">
      <c r="G797" s="727"/>
      <c r="H797" s="853"/>
      <c r="I797" s="853"/>
    </row>
    <row r="798" spans="7:9" ht="15.75" customHeight="1" x14ac:dyDescent="0.3">
      <c r="G798" s="727"/>
      <c r="H798" s="853"/>
      <c r="I798" s="853"/>
    </row>
    <row r="799" spans="7:9" ht="15.75" customHeight="1" x14ac:dyDescent="0.3">
      <c r="G799" s="727"/>
      <c r="H799" s="853"/>
      <c r="I799" s="853"/>
    </row>
    <row r="800" spans="7:9" ht="15.75" customHeight="1" x14ac:dyDescent="0.3">
      <c r="G800" s="727"/>
      <c r="H800" s="853"/>
      <c r="I800" s="853"/>
    </row>
    <row r="801" spans="7:9" ht="15.75" customHeight="1" x14ac:dyDescent="0.3">
      <c r="G801" s="727"/>
      <c r="H801" s="853"/>
      <c r="I801" s="853"/>
    </row>
    <row r="802" spans="7:9" ht="15.75" customHeight="1" x14ac:dyDescent="0.3">
      <c r="G802" s="727"/>
      <c r="H802" s="853"/>
      <c r="I802" s="853"/>
    </row>
    <row r="803" spans="7:9" ht="15.75" customHeight="1" x14ac:dyDescent="0.3">
      <c r="G803" s="727"/>
      <c r="H803" s="853"/>
      <c r="I803" s="853"/>
    </row>
    <row r="804" spans="7:9" ht="15.75" customHeight="1" x14ac:dyDescent="0.3">
      <c r="G804" s="727"/>
      <c r="H804" s="853"/>
      <c r="I804" s="853"/>
    </row>
    <row r="805" spans="7:9" ht="15.75" customHeight="1" x14ac:dyDescent="0.3">
      <c r="G805" s="727"/>
      <c r="H805" s="853"/>
      <c r="I805" s="853"/>
    </row>
    <row r="806" spans="7:9" ht="15.75" customHeight="1" x14ac:dyDescent="0.3">
      <c r="G806" s="727"/>
      <c r="H806" s="853"/>
      <c r="I806" s="853"/>
    </row>
    <row r="807" spans="7:9" ht="15.75" customHeight="1" x14ac:dyDescent="0.3">
      <c r="G807" s="727"/>
      <c r="H807" s="853"/>
      <c r="I807" s="853"/>
    </row>
    <row r="808" spans="7:9" ht="15.75" customHeight="1" x14ac:dyDescent="0.3">
      <c r="G808" s="727"/>
      <c r="H808" s="853"/>
      <c r="I808" s="853"/>
    </row>
    <row r="809" spans="7:9" ht="15.75" customHeight="1" x14ac:dyDescent="0.3">
      <c r="G809" s="727"/>
      <c r="H809" s="853"/>
      <c r="I809" s="853"/>
    </row>
    <row r="810" spans="7:9" ht="15.75" customHeight="1" x14ac:dyDescent="0.3">
      <c r="G810" s="727"/>
      <c r="H810" s="853"/>
      <c r="I810" s="853"/>
    </row>
    <row r="811" spans="7:9" ht="15.75" customHeight="1" x14ac:dyDescent="0.3">
      <c r="G811" s="727"/>
      <c r="H811" s="853"/>
      <c r="I811" s="853"/>
    </row>
    <row r="812" spans="7:9" ht="15.75" customHeight="1" x14ac:dyDescent="0.3">
      <c r="G812" s="727"/>
      <c r="H812" s="853"/>
      <c r="I812" s="853"/>
    </row>
    <row r="813" spans="7:9" ht="15.75" customHeight="1" x14ac:dyDescent="0.3">
      <c r="G813" s="727"/>
      <c r="H813" s="853"/>
      <c r="I813" s="853"/>
    </row>
    <row r="814" spans="7:9" ht="15.75" customHeight="1" x14ac:dyDescent="0.3">
      <c r="G814" s="727"/>
      <c r="H814" s="853"/>
      <c r="I814" s="853"/>
    </row>
    <row r="815" spans="7:9" ht="15.75" customHeight="1" x14ac:dyDescent="0.3">
      <c r="G815" s="727"/>
      <c r="H815" s="853"/>
      <c r="I815" s="853"/>
    </row>
    <row r="816" spans="7:9" ht="15.75" customHeight="1" x14ac:dyDescent="0.3">
      <c r="G816" s="727"/>
      <c r="H816" s="853"/>
      <c r="I816" s="853"/>
    </row>
    <row r="817" spans="7:9" ht="15.75" customHeight="1" x14ac:dyDescent="0.3">
      <c r="G817" s="727"/>
      <c r="H817" s="853"/>
      <c r="I817" s="853"/>
    </row>
    <row r="818" spans="7:9" ht="15.75" customHeight="1" x14ac:dyDescent="0.3">
      <c r="G818" s="727"/>
      <c r="H818" s="853"/>
      <c r="I818" s="853"/>
    </row>
    <row r="819" spans="7:9" ht="15.75" customHeight="1" x14ac:dyDescent="0.3">
      <c r="G819" s="727"/>
      <c r="H819" s="853"/>
      <c r="I819" s="853"/>
    </row>
    <row r="820" spans="7:9" ht="15.75" customHeight="1" x14ac:dyDescent="0.3">
      <c r="G820" s="727"/>
      <c r="H820" s="853"/>
      <c r="I820" s="853"/>
    </row>
    <row r="821" spans="7:9" ht="15.75" customHeight="1" x14ac:dyDescent="0.3">
      <c r="G821" s="727"/>
      <c r="H821" s="853"/>
      <c r="I821" s="853"/>
    </row>
    <row r="822" spans="7:9" ht="15.75" customHeight="1" x14ac:dyDescent="0.3">
      <c r="G822" s="727"/>
      <c r="H822" s="853"/>
      <c r="I822" s="853"/>
    </row>
    <row r="823" spans="7:9" ht="15.75" customHeight="1" x14ac:dyDescent="0.3">
      <c r="G823" s="727"/>
      <c r="H823" s="853"/>
      <c r="I823" s="853"/>
    </row>
    <row r="824" spans="7:9" ht="15.75" customHeight="1" x14ac:dyDescent="0.3">
      <c r="G824" s="727"/>
      <c r="H824" s="853"/>
      <c r="I824" s="853"/>
    </row>
    <row r="825" spans="7:9" ht="15.75" customHeight="1" x14ac:dyDescent="0.3">
      <c r="G825" s="727"/>
      <c r="H825" s="853"/>
      <c r="I825" s="853"/>
    </row>
    <row r="826" spans="7:9" ht="15.75" customHeight="1" x14ac:dyDescent="0.3">
      <c r="G826" s="727"/>
      <c r="H826" s="853"/>
      <c r="I826" s="853"/>
    </row>
    <row r="827" spans="7:9" ht="15.75" customHeight="1" x14ac:dyDescent="0.3">
      <c r="G827" s="727"/>
      <c r="H827" s="853"/>
      <c r="I827" s="853"/>
    </row>
    <row r="828" spans="7:9" ht="15.75" customHeight="1" x14ac:dyDescent="0.3">
      <c r="G828" s="727"/>
      <c r="H828" s="853"/>
      <c r="I828" s="853"/>
    </row>
    <row r="829" spans="7:9" ht="15.75" customHeight="1" x14ac:dyDescent="0.3">
      <c r="G829" s="727"/>
      <c r="H829" s="853"/>
      <c r="I829" s="853"/>
    </row>
    <row r="830" spans="7:9" ht="15.75" customHeight="1" x14ac:dyDescent="0.3">
      <c r="G830" s="727"/>
      <c r="H830" s="853"/>
      <c r="I830" s="853"/>
    </row>
    <row r="831" spans="7:9" ht="15.75" customHeight="1" x14ac:dyDescent="0.3">
      <c r="G831" s="727"/>
      <c r="H831" s="853"/>
      <c r="I831" s="853"/>
    </row>
    <row r="832" spans="7:9" ht="15.75" customHeight="1" x14ac:dyDescent="0.3">
      <c r="G832" s="727"/>
      <c r="H832" s="853"/>
      <c r="I832" s="853"/>
    </row>
    <row r="833" spans="7:9" ht="15.75" customHeight="1" x14ac:dyDescent="0.3">
      <c r="G833" s="727"/>
      <c r="H833" s="853"/>
      <c r="I833" s="853"/>
    </row>
    <row r="834" spans="7:9" ht="15.75" customHeight="1" x14ac:dyDescent="0.3">
      <c r="G834" s="727"/>
      <c r="H834" s="853"/>
      <c r="I834" s="853"/>
    </row>
    <row r="835" spans="7:9" ht="15.75" customHeight="1" x14ac:dyDescent="0.3">
      <c r="G835" s="727"/>
      <c r="H835" s="853"/>
      <c r="I835" s="853"/>
    </row>
    <row r="836" spans="7:9" ht="15.75" customHeight="1" x14ac:dyDescent="0.3">
      <c r="G836" s="727"/>
      <c r="H836" s="853"/>
      <c r="I836" s="853"/>
    </row>
    <row r="837" spans="7:9" ht="15.75" customHeight="1" x14ac:dyDescent="0.3">
      <c r="G837" s="727"/>
      <c r="H837" s="853"/>
      <c r="I837" s="853"/>
    </row>
    <row r="838" spans="7:9" ht="15.75" customHeight="1" x14ac:dyDescent="0.3">
      <c r="G838" s="727"/>
      <c r="H838" s="853"/>
      <c r="I838" s="853"/>
    </row>
    <row r="839" spans="7:9" ht="15.75" customHeight="1" x14ac:dyDescent="0.3">
      <c r="G839" s="727"/>
      <c r="H839" s="853"/>
      <c r="I839" s="853"/>
    </row>
    <row r="840" spans="7:9" ht="15.75" customHeight="1" x14ac:dyDescent="0.3">
      <c r="G840" s="727"/>
      <c r="H840" s="853"/>
      <c r="I840" s="853"/>
    </row>
    <row r="841" spans="7:9" ht="15.75" customHeight="1" x14ac:dyDescent="0.3">
      <c r="G841" s="727"/>
      <c r="H841" s="853"/>
      <c r="I841" s="853"/>
    </row>
    <row r="842" spans="7:9" ht="15.75" customHeight="1" x14ac:dyDescent="0.3">
      <c r="G842" s="727"/>
      <c r="H842" s="853"/>
      <c r="I842" s="853"/>
    </row>
    <row r="843" spans="7:9" ht="15.75" customHeight="1" x14ac:dyDescent="0.3">
      <c r="G843" s="727"/>
      <c r="H843" s="853"/>
      <c r="I843" s="853"/>
    </row>
    <row r="844" spans="7:9" ht="15.75" customHeight="1" x14ac:dyDescent="0.3">
      <c r="G844" s="727"/>
      <c r="H844" s="853"/>
      <c r="I844" s="853"/>
    </row>
    <row r="845" spans="7:9" ht="15.75" customHeight="1" x14ac:dyDescent="0.3">
      <c r="G845" s="727"/>
      <c r="H845" s="853"/>
      <c r="I845" s="853"/>
    </row>
    <row r="846" spans="7:9" ht="15.75" customHeight="1" x14ac:dyDescent="0.3">
      <c r="G846" s="727"/>
      <c r="H846" s="853"/>
      <c r="I846" s="853"/>
    </row>
    <row r="847" spans="7:9" ht="15.75" customHeight="1" x14ac:dyDescent="0.3">
      <c r="G847" s="727"/>
      <c r="H847" s="853"/>
      <c r="I847" s="853"/>
    </row>
    <row r="848" spans="7:9" ht="15.75" customHeight="1" x14ac:dyDescent="0.3">
      <c r="G848" s="727"/>
      <c r="H848" s="853"/>
      <c r="I848" s="853"/>
    </row>
    <row r="849" spans="7:9" ht="15.75" customHeight="1" x14ac:dyDescent="0.3">
      <c r="G849" s="727"/>
      <c r="H849" s="853"/>
      <c r="I849" s="853"/>
    </row>
    <row r="850" spans="7:9" ht="15.75" customHeight="1" x14ac:dyDescent="0.3">
      <c r="G850" s="727"/>
      <c r="H850" s="853"/>
      <c r="I850" s="853"/>
    </row>
    <row r="851" spans="7:9" ht="15.75" customHeight="1" x14ac:dyDescent="0.3">
      <c r="G851" s="727"/>
      <c r="H851" s="853"/>
      <c r="I851" s="853"/>
    </row>
    <row r="852" spans="7:9" ht="15.75" customHeight="1" x14ac:dyDescent="0.3">
      <c r="G852" s="727"/>
      <c r="H852" s="853"/>
      <c r="I852" s="853"/>
    </row>
    <row r="853" spans="7:9" ht="15.75" customHeight="1" x14ac:dyDescent="0.3">
      <c r="G853" s="727"/>
      <c r="H853" s="853"/>
      <c r="I853" s="853"/>
    </row>
    <row r="854" spans="7:9" ht="15.75" customHeight="1" x14ac:dyDescent="0.3">
      <c r="G854" s="727"/>
      <c r="H854" s="853"/>
      <c r="I854" s="853"/>
    </row>
    <row r="855" spans="7:9" ht="15.75" customHeight="1" x14ac:dyDescent="0.3">
      <c r="G855" s="727"/>
      <c r="H855" s="853"/>
      <c r="I855" s="853"/>
    </row>
    <row r="856" spans="7:9" ht="15.75" customHeight="1" x14ac:dyDescent="0.3">
      <c r="G856" s="727"/>
      <c r="H856" s="853"/>
      <c r="I856" s="853"/>
    </row>
    <row r="857" spans="7:9" ht="15.75" customHeight="1" x14ac:dyDescent="0.3">
      <c r="G857" s="727"/>
      <c r="H857" s="853"/>
      <c r="I857" s="853"/>
    </row>
    <row r="858" spans="7:9" ht="15.75" customHeight="1" x14ac:dyDescent="0.3">
      <c r="G858" s="727"/>
      <c r="H858" s="853"/>
      <c r="I858" s="853"/>
    </row>
    <row r="859" spans="7:9" ht="15.75" customHeight="1" x14ac:dyDescent="0.3">
      <c r="G859" s="727"/>
      <c r="H859" s="853"/>
      <c r="I859" s="853"/>
    </row>
    <row r="860" spans="7:9" ht="15.75" customHeight="1" x14ac:dyDescent="0.3">
      <c r="G860" s="727"/>
      <c r="H860" s="853"/>
      <c r="I860" s="853"/>
    </row>
    <row r="861" spans="7:9" ht="15.75" customHeight="1" x14ac:dyDescent="0.3">
      <c r="G861" s="727"/>
      <c r="H861" s="853"/>
      <c r="I861" s="853"/>
    </row>
    <row r="862" spans="7:9" ht="15.75" customHeight="1" x14ac:dyDescent="0.3">
      <c r="G862" s="727"/>
      <c r="H862" s="853"/>
      <c r="I862" s="853"/>
    </row>
    <row r="863" spans="7:9" ht="15.75" customHeight="1" x14ac:dyDescent="0.3">
      <c r="G863" s="727"/>
      <c r="H863" s="853"/>
      <c r="I863" s="853"/>
    </row>
    <row r="864" spans="7:9" ht="15.75" customHeight="1" x14ac:dyDescent="0.3">
      <c r="G864" s="727"/>
      <c r="H864" s="853"/>
      <c r="I864" s="853"/>
    </row>
    <row r="865" spans="7:9" ht="15.75" customHeight="1" x14ac:dyDescent="0.3">
      <c r="G865" s="727"/>
      <c r="H865" s="853"/>
      <c r="I865" s="853"/>
    </row>
    <row r="866" spans="7:9" ht="15.75" customHeight="1" x14ac:dyDescent="0.3">
      <c r="G866" s="727"/>
      <c r="H866" s="853"/>
      <c r="I866" s="853"/>
    </row>
    <row r="867" spans="7:9" ht="15.75" customHeight="1" x14ac:dyDescent="0.3">
      <c r="G867" s="727"/>
      <c r="H867" s="853"/>
      <c r="I867" s="853"/>
    </row>
    <row r="868" spans="7:9" ht="15.75" customHeight="1" x14ac:dyDescent="0.3">
      <c r="G868" s="727"/>
      <c r="H868" s="853"/>
      <c r="I868" s="853"/>
    </row>
    <row r="869" spans="7:9" ht="15.75" customHeight="1" x14ac:dyDescent="0.3">
      <c r="G869" s="727"/>
      <c r="H869" s="853"/>
      <c r="I869" s="853"/>
    </row>
    <row r="870" spans="7:9" ht="15.75" customHeight="1" x14ac:dyDescent="0.3">
      <c r="G870" s="727"/>
      <c r="H870" s="853"/>
      <c r="I870" s="853"/>
    </row>
    <row r="871" spans="7:9" ht="15.75" customHeight="1" x14ac:dyDescent="0.3">
      <c r="G871" s="727"/>
      <c r="H871" s="853"/>
      <c r="I871" s="853"/>
    </row>
    <row r="872" spans="7:9" ht="15.75" customHeight="1" x14ac:dyDescent="0.3">
      <c r="G872" s="727"/>
      <c r="H872" s="853"/>
      <c r="I872" s="853"/>
    </row>
    <row r="873" spans="7:9" ht="15.75" customHeight="1" x14ac:dyDescent="0.3">
      <c r="G873" s="727"/>
      <c r="H873" s="853"/>
      <c r="I873" s="853"/>
    </row>
    <row r="874" spans="7:9" ht="15.75" customHeight="1" x14ac:dyDescent="0.3">
      <c r="G874" s="727"/>
      <c r="H874" s="853"/>
      <c r="I874" s="853"/>
    </row>
    <row r="875" spans="7:9" ht="15.75" customHeight="1" x14ac:dyDescent="0.3">
      <c r="G875" s="727"/>
      <c r="H875" s="853"/>
      <c r="I875" s="853"/>
    </row>
    <row r="876" spans="7:9" ht="15.75" customHeight="1" x14ac:dyDescent="0.3">
      <c r="G876" s="727"/>
      <c r="H876" s="853"/>
      <c r="I876" s="853"/>
    </row>
    <row r="877" spans="7:9" ht="15.75" customHeight="1" x14ac:dyDescent="0.3">
      <c r="G877" s="727"/>
      <c r="H877" s="853"/>
      <c r="I877" s="853"/>
    </row>
    <row r="878" spans="7:9" ht="15.75" customHeight="1" x14ac:dyDescent="0.3">
      <c r="G878" s="727"/>
      <c r="H878" s="853"/>
      <c r="I878" s="853"/>
    </row>
    <row r="879" spans="7:9" ht="15.75" customHeight="1" x14ac:dyDescent="0.3">
      <c r="G879" s="727"/>
      <c r="H879" s="853"/>
      <c r="I879" s="853"/>
    </row>
    <row r="880" spans="7:9" ht="15.75" customHeight="1" x14ac:dyDescent="0.3">
      <c r="G880" s="727"/>
      <c r="H880" s="853"/>
      <c r="I880" s="853"/>
    </row>
    <row r="881" spans="7:9" ht="15.75" customHeight="1" x14ac:dyDescent="0.3">
      <c r="G881" s="727"/>
      <c r="H881" s="853"/>
      <c r="I881" s="853"/>
    </row>
    <row r="882" spans="7:9" ht="15.75" customHeight="1" x14ac:dyDescent="0.3">
      <c r="G882" s="727"/>
      <c r="H882" s="853"/>
      <c r="I882" s="853"/>
    </row>
    <row r="883" spans="7:9" ht="15.75" customHeight="1" x14ac:dyDescent="0.3">
      <c r="G883" s="727"/>
      <c r="H883" s="853"/>
      <c r="I883" s="853"/>
    </row>
    <row r="884" spans="7:9" ht="15.75" customHeight="1" x14ac:dyDescent="0.3">
      <c r="G884" s="727"/>
      <c r="H884" s="853"/>
      <c r="I884" s="853"/>
    </row>
    <row r="885" spans="7:9" ht="15.75" customHeight="1" x14ac:dyDescent="0.3">
      <c r="G885" s="727"/>
      <c r="H885" s="853"/>
      <c r="I885" s="853"/>
    </row>
    <row r="886" spans="7:9" ht="15.75" customHeight="1" x14ac:dyDescent="0.3">
      <c r="G886" s="727"/>
      <c r="H886" s="853"/>
      <c r="I886" s="853"/>
    </row>
    <row r="887" spans="7:9" ht="15.75" customHeight="1" x14ac:dyDescent="0.3">
      <c r="G887" s="727"/>
      <c r="H887" s="853"/>
      <c r="I887" s="853"/>
    </row>
    <row r="888" spans="7:9" ht="15.75" customHeight="1" x14ac:dyDescent="0.3">
      <c r="G888" s="727"/>
      <c r="H888" s="853"/>
      <c r="I888" s="853"/>
    </row>
    <row r="889" spans="7:9" ht="15.75" customHeight="1" x14ac:dyDescent="0.3">
      <c r="G889" s="727"/>
      <c r="H889" s="853"/>
      <c r="I889" s="853"/>
    </row>
    <row r="890" spans="7:9" ht="15.75" customHeight="1" x14ac:dyDescent="0.3">
      <c r="G890" s="727"/>
      <c r="H890" s="853"/>
      <c r="I890" s="853"/>
    </row>
    <row r="891" spans="7:9" ht="15.75" customHeight="1" x14ac:dyDescent="0.3">
      <c r="G891" s="727"/>
      <c r="H891" s="853"/>
      <c r="I891" s="853"/>
    </row>
    <row r="892" spans="7:9" ht="15.75" customHeight="1" x14ac:dyDescent="0.3">
      <c r="G892" s="727"/>
      <c r="H892" s="853"/>
      <c r="I892" s="853"/>
    </row>
    <row r="893" spans="7:9" ht="15.75" customHeight="1" x14ac:dyDescent="0.3">
      <c r="G893" s="727"/>
      <c r="H893" s="853"/>
      <c r="I893" s="853"/>
    </row>
    <row r="894" spans="7:9" ht="15.75" customHeight="1" x14ac:dyDescent="0.3">
      <c r="G894" s="727"/>
      <c r="H894" s="853"/>
      <c r="I894" s="853"/>
    </row>
    <row r="895" spans="7:9" ht="15.75" customHeight="1" x14ac:dyDescent="0.3">
      <c r="G895" s="727"/>
      <c r="H895" s="853"/>
      <c r="I895" s="853"/>
    </row>
    <row r="896" spans="7:9" ht="15.75" customHeight="1" x14ac:dyDescent="0.3">
      <c r="G896" s="727"/>
      <c r="H896" s="853"/>
      <c r="I896" s="853"/>
    </row>
    <row r="897" spans="7:9" ht="15.75" customHeight="1" x14ac:dyDescent="0.3">
      <c r="G897" s="727"/>
      <c r="H897" s="853"/>
      <c r="I897" s="853"/>
    </row>
    <row r="898" spans="7:9" ht="15.75" customHeight="1" x14ac:dyDescent="0.3">
      <c r="G898" s="727"/>
      <c r="H898" s="853"/>
      <c r="I898" s="853"/>
    </row>
    <row r="899" spans="7:9" ht="15.75" customHeight="1" x14ac:dyDescent="0.3">
      <c r="G899" s="727"/>
      <c r="H899" s="853"/>
      <c r="I899" s="853"/>
    </row>
    <row r="900" spans="7:9" ht="15.75" customHeight="1" x14ac:dyDescent="0.3">
      <c r="G900" s="727"/>
      <c r="H900" s="853"/>
      <c r="I900" s="853"/>
    </row>
    <row r="901" spans="7:9" ht="15.75" customHeight="1" x14ac:dyDescent="0.3">
      <c r="G901" s="727"/>
      <c r="H901" s="853"/>
      <c r="I901" s="853"/>
    </row>
    <row r="902" spans="7:9" ht="15.75" customHeight="1" x14ac:dyDescent="0.3">
      <c r="G902" s="727"/>
      <c r="H902" s="853"/>
      <c r="I902" s="853"/>
    </row>
    <row r="903" spans="7:9" ht="15.75" customHeight="1" x14ac:dyDescent="0.3">
      <c r="G903" s="727"/>
      <c r="H903" s="853"/>
      <c r="I903" s="853"/>
    </row>
    <row r="904" spans="7:9" ht="15.75" customHeight="1" x14ac:dyDescent="0.3">
      <c r="G904" s="727"/>
      <c r="H904" s="853"/>
      <c r="I904" s="853"/>
    </row>
    <row r="905" spans="7:9" ht="15.75" customHeight="1" x14ac:dyDescent="0.3">
      <c r="G905" s="727"/>
      <c r="H905" s="853"/>
      <c r="I905" s="853"/>
    </row>
    <row r="906" spans="7:9" ht="15.75" customHeight="1" x14ac:dyDescent="0.3">
      <c r="G906" s="727"/>
      <c r="H906" s="853"/>
      <c r="I906" s="853"/>
    </row>
    <row r="907" spans="7:9" ht="15.75" customHeight="1" x14ac:dyDescent="0.3">
      <c r="G907" s="727"/>
      <c r="H907" s="853"/>
      <c r="I907" s="853"/>
    </row>
    <row r="908" spans="7:9" ht="15.75" customHeight="1" x14ac:dyDescent="0.3">
      <c r="G908" s="727"/>
      <c r="H908" s="853"/>
      <c r="I908" s="853"/>
    </row>
    <row r="909" spans="7:9" ht="15.75" customHeight="1" x14ac:dyDescent="0.3">
      <c r="G909" s="727"/>
      <c r="H909" s="853"/>
      <c r="I909" s="853"/>
    </row>
    <row r="910" spans="7:9" ht="15.75" customHeight="1" x14ac:dyDescent="0.3">
      <c r="G910" s="727"/>
      <c r="H910" s="853"/>
      <c r="I910" s="853"/>
    </row>
    <row r="911" spans="7:9" ht="15.75" customHeight="1" x14ac:dyDescent="0.3">
      <c r="G911" s="727"/>
      <c r="H911" s="853"/>
      <c r="I911" s="853"/>
    </row>
    <row r="912" spans="7:9" ht="15.75" customHeight="1" x14ac:dyDescent="0.3">
      <c r="G912" s="727"/>
      <c r="H912" s="853"/>
      <c r="I912" s="853"/>
    </row>
    <row r="913" spans="7:9" ht="15.75" customHeight="1" x14ac:dyDescent="0.3">
      <c r="G913" s="727"/>
      <c r="H913" s="853"/>
      <c r="I913" s="853"/>
    </row>
    <row r="914" spans="7:9" ht="15.75" customHeight="1" x14ac:dyDescent="0.3">
      <c r="G914" s="727"/>
      <c r="H914" s="853"/>
      <c r="I914" s="853"/>
    </row>
    <row r="915" spans="7:9" ht="15.75" customHeight="1" x14ac:dyDescent="0.3">
      <c r="G915" s="727"/>
      <c r="H915" s="853"/>
      <c r="I915" s="853"/>
    </row>
    <row r="916" spans="7:9" ht="15.75" customHeight="1" x14ac:dyDescent="0.3">
      <c r="G916" s="727"/>
      <c r="H916" s="853"/>
      <c r="I916" s="853"/>
    </row>
    <row r="917" spans="7:9" ht="15.75" customHeight="1" x14ac:dyDescent="0.3">
      <c r="G917" s="727"/>
      <c r="H917" s="853"/>
      <c r="I917" s="853"/>
    </row>
    <row r="918" spans="7:9" ht="15.75" customHeight="1" x14ac:dyDescent="0.3">
      <c r="G918" s="727"/>
      <c r="H918" s="853"/>
      <c r="I918" s="853"/>
    </row>
    <row r="919" spans="7:9" ht="15.75" customHeight="1" x14ac:dyDescent="0.3">
      <c r="G919" s="727"/>
      <c r="H919" s="853"/>
      <c r="I919" s="853"/>
    </row>
    <row r="920" spans="7:9" ht="15.75" customHeight="1" x14ac:dyDescent="0.3">
      <c r="G920" s="727"/>
      <c r="H920" s="853"/>
      <c r="I920" s="853"/>
    </row>
    <row r="921" spans="7:9" ht="15.75" customHeight="1" x14ac:dyDescent="0.3">
      <c r="G921" s="727"/>
      <c r="H921" s="853"/>
      <c r="I921" s="853"/>
    </row>
    <row r="922" spans="7:9" ht="15.75" customHeight="1" x14ac:dyDescent="0.3">
      <c r="G922" s="727"/>
      <c r="H922" s="853"/>
      <c r="I922" s="853"/>
    </row>
    <row r="923" spans="7:9" ht="15.75" customHeight="1" x14ac:dyDescent="0.3">
      <c r="G923" s="727"/>
      <c r="H923" s="853"/>
      <c r="I923" s="853"/>
    </row>
    <row r="924" spans="7:9" ht="15.75" customHeight="1" x14ac:dyDescent="0.3">
      <c r="G924" s="727"/>
      <c r="H924" s="853"/>
      <c r="I924" s="853"/>
    </row>
    <row r="925" spans="7:9" ht="15.75" customHeight="1" x14ac:dyDescent="0.3">
      <c r="G925" s="727"/>
      <c r="H925" s="853"/>
      <c r="I925" s="853"/>
    </row>
    <row r="926" spans="7:9" ht="15.75" customHeight="1" x14ac:dyDescent="0.3">
      <c r="G926" s="727"/>
      <c r="H926" s="853"/>
      <c r="I926" s="853"/>
    </row>
    <row r="927" spans="7:9" ht="15.75" customHeight="1" x14ac:dyDescent="0.3">
      <c r="G927" s="727"/>
      <c r="H927" s="853"/>
      <c r="I927" s="853"/>
    </row>
    <row r="928" spans="7:9" ht="15.75" customHeight="1" x14ac:dyDescent="0.3">
      <c r="G928" s="727"/>
      <c r="H928" s="853"/>
      <c r="I928" s="853"/>
    </row>
    <row r="929" spans="7:9" ht="15.75" customHeight="1" x14ac:dyDescent="0.3">
      <c r="G929" s="727"/>
      <c r="H929" s="853"/>
      <c r="I929" s="853"/>
    </row>
    <row r="930" spans="7:9" ht="15.75" customHeight="1" x14ac:dyDescent="0.3">
      <c r="G930" s="727"/>
      <c r="H930" s="853"/>
      <c r="I930" s="853"/>
    </row>
    <row r="931" spans="7:9" ht="15.75" customHeight="1" x14ac:dyDescent="0.3">
      <c r="G931" s="727"/>
      <c r="H931" s="853"/>
      <c r="I931" s="853"/>
    </row>
    <row r="932" spans="7:9" ht="15.75" customHeight="1" x14ac:dyDescent="0.3">
      <c r="G932" s="727"/>
      <c r="H932" s="853"/>
      <c r="I932" s="853"/>
    </row>
    <row r="933" spans="7:9" ht="15.75" customHeight="1" x14ac:dyDescent="0.3">
      <c r="G933" s="727"/>
      <c r="H933" s="853"/>
      <c r="I933" s="853"/>
    </row>
    <row r="934" spans="7:9" ht="15.75" customHeight="1" x14ac:dyDescent="0.3">
      <c r="G934" s="727"/>
      <c r="H934" s="853"/>
      <c r="I934" s="853"/>
    </row>
    <row r="935" spans="7:9" ht="15.75" customHeight="1" x14ac:dyDescent="0.3">
      <c r="G935" s="727"/>
      <c r="H935" s="853"/>
      <c r="I935" s="853"/>
    </row>
    <row r="936" spans="7:9" ht="15.75" customHeight="1" x14ac:dyDescent="0.3">
      <c r="G936" s="727"/>
      <c r="H936" s="853"/>
      <c r="I936" s="853"/>
    </row>
    <row r="937" spans="7:9" ht="15.75" customHeight="1" x14ac:dyDescent="0.3">
      <c r="G937" s="727"/>
      <c r="H937" s="853"/>
      <c r="I937" s="853"/>
    </row>
    <row r="938" spans="7:9" ht="15.75" customHeight="1" x14ac:dyDescent="0.3">
      <c r="G938" s="727"/>
      <c r="H938" s="853"/>
      <c r="I938" s="853"/>
    </row>
    <row r="939" spans="7:9" ht="15.75" customHeight="1" x14ac:dyDescent="0.3">
      <c r="G939" s="727"/>
      <c r="H939" s="853"/>
      <c r="I939" s="853"/>
    </row>
    <row r="940" spans="7:9" ht="15.75" customHeight="1" x14ac:dyDescent="0.3">
      <c r="G940" s="727"/>
      <c r="H940" s="853"/>
      <c r="I940" s="853"/>
    </row>
    <row r="941" spans="7:9" ht="15.75" customHeight="1" x14ac:dyDescent="0.3">
      <c r="G941" s="727"/>
      <c r="H941" s="853"/>
      <c r="I941" s="853"/>
    </row>
    <row r="942" spans="7:9" ht="15.75" customHeight="1" x14ac:dyDescent="0.3">
      <c r="G942" s="727"/>
      <c r="H942" s="853"/>
      <c r="I942" s="853"/>
    </row>
    <row r="943" spans="7:9" ht="15.75" customHeight="1" x14ac:dyDescent="0.3">
      <c r="G943" s="727"/>
      <c r="H943" s="853"/>
      <c r="I943" s="853"/>
    </row>
    <row r="944" spans="7:9" ht="15.75" customHeight="1" x14ac:dyDescent="0.3">
      <c r="G944" s="727"/>
      <c r="H944" s="853"/>
      <c r="I944" s="853"/>
    </row>
    <row r="945" spans="7:9" ht="15.75" customHeight="1" x14ac:dyDescent="0.3">
      <c r="G945" s="727"/>
      <c r="H945" s="853"/>
      <c r="I945" s="853"/>
    </row>
    <row r="946" spans="7:9" ht="15.75" customHeight="1" x14ac:dyDescent="0.3">
      <c r="G946" s="727"/>
      <c r="H946" s="853"/>
      <c r="I946" s="853"/>
    </row>
    <row r="947" spans="7:9" ht="15.75" customHeight="1" x14ac:dyDescent="0.3">
      <c r="G947" s="727"/>
      <c r="H947" s="853"/>
      <c r="I947" s="853"/>
    </row>
    <row r="948" spans="7:9" ht="15.75" customHeight="1" x14ac:dyDescent="0.3">
      <c r="G948" s="727"/>
      <c r="H948" s="853"/>
      <c r="I948" s="853"/>
    </row>
    <row r="949" spans="7:9" ht="15.75" customHeight="1" x14ac:dyDescent="0.3">
      <c r="G949" s="727"/>
      <c r="H949" s="853"/>
      <c r="I949" s="853"/>
    </row>
    <row r="950" spans="7:9" ht="15.75" customHeight="1" x14ac:dyDescent="0.3">
      <c r="G950" s="727"/>
      <c r="H950" s="853"/>
      <c r="I950" s="853"/>
    </row>
    <row r="951" spans="7:9" ht="15.75" customHeight="1" x14ac:dyDescent="0.3">
      <c r="G951" s="727"/>
      <c r="H951" s="853"/>
      <c r="I951" s="853"/>
    </row>
    <row r="952" spans="7:9" ht="15.75" customHeight="1" x14ac:dyDescent="0.3">
      <c r="G952" s="727"/>
      <c r="H952" s="853"/>
      <c r="I952" s="853"/>
    </row>
    <row r="953" spans="7:9" ht="15.75" customHeight="1" x14ac:dyDescent="0.3">
      <c r="G953" s="727"/>
      <c r="H953" s="853"/>
      <c r="I953" s="853"/>
    </row>
    <row r="954" spans="7:9" ht="15.75" customHeight="1" x14ac:dyDescent="0.3">
      <c r="G954" s="727"/>
      <c r="H954" s="853"/>
      <c r="I954" s="853"/>
    </row>
    <row r="955" spans="7:9" ht="15.75" customHeight="1" x14ac:dyDescent="0.3">
      <c r="G955" s="727"/>
      <c r="H955" s="853"/>
      <c r="I955" s="853"/>
    </row>
    <row r="956" spans="7:9" ht="15.75" customHeight="1" x14ac:dyDescent="0.3">
      <c r="G956" s="727"/>
      <c r="H956" s="853"/>
      <c r="I956" s="853"/>
    </row>
    <row r="957" spans="7:9" ht="15.75" customHeight="1" x14ac:dyDescent="0.3">
      <c r="G957" s="727"/>
      <c r="H957" s="853"/>
      <c r="I957" s="853"/>
    </row>
    <row r="958" spans="7:9" ht="15.75" customHeight="1" x14ac:dyDescent="0.3">
      <c r="G958" s="727"/>
      <c r="H958" s="853"/>
      <c r="I958" s="853"/>
    </row>
    <row r="959" spans="7:9" ht="15.75" customHeight="1" x14ac:dyDescent="0.3">
      <c r="G959" s="727"/>
      <c r="H959" s="853"/>
      <c r="I959" s="853"/>
    </row>
    <row r="960" spans="7:9" ht="15.75" customHeight="1" x14ac:dyDescent="0.3">
      <c r="G960" s="727"/>
      <c r="H960" s="853"/>
      <c r="I960" s="853"/>
    </row>
    <row r="961" spans="7:9" ht="15.75" customHeight="1" x14ac:dyDescent="0.3">
      <c r="G961" s="727"/>
      <c r="H961" s="853"/>
      <c r="I961" s="853"/>
    </row>
    <row r="962" spans="7:9" ht="15.75" customHeight="1" x14ac:dyDescent="0.3">
      <c r="G962" s="727"/>
      <c r="H962" s="853"/>
      <c r="I962" s="853"/>
    </row>
    <row r="963" spans="7:9" ht="15.75" customHeight="1" x14ac:dyDescent="0.3">
      <c r="G963" s="727"/>
      <c r="H963" s="853"/>
      <c r="I963" s="853"/>
    </row>
    <row r="964" spans="7:9" ht="15.75" customHeight="1" x14ac:dyDescent="0.3">
      <c r="G964" s="727"/>
      <c r="H964" s="853"/>
      <c r="I964" s="853"/>
    </row>
    <row r="965" spans="7:9" ht="15.75" customHeight="1" x14ac:dyDescent="0.3">
      <c r="G965" s="727"/>
      <c r="H965" s="853"/>
      <c r="I965" s="853"/>
    </row>
    <row r="966" spans="7:9" ht="15.75" customHeight="1" x14ac:dyDescent="0.3">
      <c r="G966" s="727"/>
      <c r="H966" s="853"/>
      <c r="I966" s="853"/>
    </row>
    <row r="967" spans="7:9" ht="15.75" customHeight="1" x14ac:dyDescent="0.3">
      <c r="G967" s="727"/>
      <c r="H967" s="853"/>
      <c r="I967" s="853"/>
    </row>
    <row r="968" spans="7:9" ht="15.75" customHeight="1" x14ac:dyDescent="0.3">
      <c r="G968" s="727"/>
      <c r="H968" s="853"/>
      <c r="I968" s="853"/>
    </row>
    <row r="969" spans="7:9" ht="15.75" customHeight="1" x14ac:dyDescent="0.3">
      <c r="G969" s="727"/>
      <c r="H969" s="853"/>
      <c r="I969" s="853"/>
    </row>
    <row r="970" spans="7:9" ht="15.75" customHeight="1" x14ac:dyDescent="0.3">
      <c r="G970" s="727"/>
      <c r="H970" s="853"/>
      <c r="I970" s="853"/>
    </row>
    <row r="971" spans="7:9" ht="15.75" customHeight="1" x14ac:dyDescent="0.3">
      <c r="G971" s="727"/>
      <c r="H971" s="853"/>
      <c r="I971" s="853"/>
    </row>
    <row r="972" spans="7:9" ht="15.75" customHeight="1" x14ac:dyDescent="0.3">
      <c r="G972" s="727"/>
      <c r="H972" s="853"/>
      <c r="I972" s="853"/>
    </row>
    <row r="973" spans="7:9" ht="15.75" customHeight="1" x14ac:dyDescent="0.3">
      <c r="G973" s="727"/>
      <c r="H973" s="853"/>
      <c r="I973" s="853"/>
    </row>
    <row r="974" spans="7:9" ht="15.75" customHeight="1" x14ac:dyDescent="0.3">
      <c r="G974" s="727"/>
      <c r="H974" s="853"/>
      <c r="I974" s="853"/>
    </row>
    <row r="975" spans="7:9" ht="15.75" customHeight="1" x14ac:dyDescent="0.3">
      <c r="G975" s="727"/>
      <c r="H975" s="853"/>
      <c r="I975" s="853"/>
    </row>
    <row r="976" spans="7:9" ht="15.75" customHeight="1" x14ac:dyDescent="0.3">
      <c r="G976" s="727"/>
      <c r="H976" s="853"/>
      <c r="I976" s="853"/>
    </row>
    <row r="977" spans="7:9" ht="15.75" customHeight="1" x14ac:dyDescent="0.3">
      <c r="G977" s="727"/>
      <c r="H977" s="853"/>
      <c r="I977" s="853"/>
    </row>
    <row r="978" spans="7:9" ht="15.75" customHeight="1" x14ac:dyDescent="0.3">
      <c r="G978" s="727"/>
      <c r="H978" s="853"/>
      <c r="I978" s="853"/>
    </row>
    <row r="979" spans="7:9" ht="15.75" customHeight="1" x14ac:dyDescent="0.3">
      <c r="G979" s="727"/>
      <c r="H979" s="853"/>
      <c r="I979" s="853"/>
    </row>
    <row r="980" spans="7:9" ht="15.75" customHeight="1" x14ac:dyDescent="0.3">
      <c r="G980" s="727"/>
      <c r="H980" s="853"/>
      <c r="I980" s="853"/>
    </row>
    <row r="981" spans="7:9" ht="15.75" customHeight="1" x14ac:dyDescent="0.3">
      <c r="G981" s="727"/>
      <c r="H981" s="853"/>
      <c r="I981" s="853"/>
    </row>
    <row r="982" spans="7:9" ht="15.75" customHeight="1" x14ac:dyDescent="0.3">
      <c r="G982" s="727"/>
      <c r="H982" s="853"/>
      <c r="I982" s="853"/>
    </row>
    <row r="983" spans="7:9" ht="15.75" customHeight="1" x14ac:dyDescent="0.3">
      <c r="G983" s="727"/>
      <c r="H983" s="853"/>
      <c r="I983" s="853"/>
    </row>
    <row r="984" spans="7:9" ht="15.75" customHeight="1" x14ac:dyDescent="0.3">
      <c r="G984" s="727"/>
      <c r="H984" s="853"/>
      <c r="I984" s="853"/>
    </row>
    <row r="985" spans="7:9" ht="15.75" customHeight="1" x14ac:dyDescent="0.3">
      <c r="G985" s="727"/>
      <c r="H985" s="853"/>
      <c r="I985" s="853"/>
    </row>
    <row r="986" spans="7:9" ht="15.75" customHeight="1" x14ac:dyDescent="0.3">
      <c r="G986" s="727"/>
      <c r="H986" s="853"/>
      <c r="I986" s="853"/>
    </row>
    <row r="987" spans="7:9" ht="15.75" customHeight="1" x14ac:dyDescent="0.3">
      <c r="G987" s="727"/>
      <c r="H987" s="853"/>
      <c r="I987" s="853"/>
    </row>
    <row r="988" spans="7:9" ht="15.75" customHeight="1" x14ac:dyDescent="0.3">
      <c r="G988" s="727"/>
      <c r="H988" s="853"/>
      <c r="I988" s="853"/>
    </row>
    <row r="989" spans="7:9" ht="15.75" customHeight="1" x14ac:dyDescent="0.3">
      <c r="G989" s="727"/>
      <c r="H989" s="853"/>
      <c r="I989" s="853"/>
    </row>
    <row r="990" spans="7:9" ht="15.75" customHeight="1" x14ac:dyDescent="0.3">
      <c r="G990" s="727"/>
      <c r="H990" s="853"/>
      <c r="I990" s="853"/>
    </row>
    <row r="991" spans="7:9" ht="15.75" customHeight="1" x14ac:dyDescent="0.3">
      <c r="G991" s="727"/>
      <c r="H991" s="853"/>
      <c r="I991" s="853"/>
    </row>
    <row r="992" spans="7:9" ht="15.75" customHeight="1" x14ac:dyDescent="0.3">
      <c r="G992" s="727"/>
      <c r="H992" s="853"/>
      <c r="I992" s="853"/>
    </row>
    <row r="993" spans="7:9" ht="15.75" customHeight="1" x14ac:dyDescent="0.3">
      <c r="G993" s="727"/>
      <c r="H993" s="853"/>
      <c r="I993" s="853"/>
    </row>
    <row r="994" spans="7:9" ht="15.75" customHeight="1" x14ac:dyDescent="0.3">
      <c r="G994" s="727"/>
      <c r="H994" s="853"/>
      <c r="I994" s="853"/>
    </row>
    <row r="995" spans="7:9" ht="15.75" customHeight="1" x14ac:dyDescent="0.3">
      <c r="G995" s="727"/>
      <c r="H995" s="853"/>
      <c r="I995" s="853"/>
    </row>
    <row r="996" spans="7:9" ht="15.75" customHeight="1" x14ac:dyDescent="0.3">
      <c r="G996" s="727"/>
      <c r="H996" s="853"/>
      <c r="I996" s="853"/>
    </row>
    <row r="997" spans="7:9" ht="15.75" customHeight="1" x14ac:dyDescent="0.3">
      <c r="G997" s="727"/>
      <c r="H997" s="853"/>
      <c r="I997" s="853"/>
    </row>
    <row r="998" spans="7:9" ht="15.75" customHeight="1" x14ac:dyDescent="0.3">
      <c r="G998" s="727"/>
      <c r="H998" s="853"/>
      <c r="I998" s="853"/>
    </row>
    <row r="999" spans="7:9" ht="15.75" customHeight="1" x14ac:dyDescent="0.3">
      <c r="G999" s="727"/>
      <c r="H999" s="853"/>
      <c r="I999" s="853"/>
    </row>
    <row r="1000" spans="7:9" ht="15.75" customHeight="1" x14ac:dyDescent="0.3">
      <c r="G1000" s="727"/>
      <c r="H1000" s="853"/>
      <c r="I1000" s="853"/>
    </row>
    <row r="1001" spans="7:9" ht="15.75" customHeight="1" x14ac:dyDescent="0.3">
      <c r="G1001" s="727"/>
      <c r="H1001" s="853"/>
      <c r="I1001" s="853"/>
    </row>
  </sheetData>
  <sheetProtection algorithmName="SHA-512" hashValue="yBte6asUQsaoSxGOtVd6YTF3AmctmuNvgCo0z+si4xxMiruIbu8ylSbHXnHO9tw2qWjMm3nIFqNtr/CFo966wg==" saltValue="bqQagXJbfupU/014jmmzXw==" spinCount="100000" sheet="1" formatRows="0" insertHyperlinks="0"/>
  <dataConsolidate/>
  <mergeCells count="441">
    <mergeCell ref="Q170:R170"/>
    <mergeCell ref="B172:D172"/>
    <mergeCell ref="J172:K172"/>
    <mergeCell ref="Q172:R172"/>
    <mergeCell ref="B173:D173"/>
    <mergeCell ref="J173:K173"/>
    <mergeCell ref="Q173:R173"/>
    <mergeCell ref="B188:D188"/>
    <mergeCell ref="B185:D185"/>
    <mergeCell ref="B187:D187"/>
    <mergeCell ref="B183:D183"/>
    <mergeCell ref="B184:D184"/>
    <mergeCell ref="B186:D186"/>
    <mergeCell ref="Q175:R175"/>
    <mergeCell ref="Q176:R176"/>
    <mergeCell ref="Q177:R177"/>
    <mergeCell ref="Q174:R174"/>
    <mergeCell ref="Q130:R130"/>
    <mergeCell ref="B129:D129"/>
    <mergeCell ref="G129:H129"/>
    <mergeCell ref="J129:K129"/>
    <mergeCell ref="Q129:R129"/>
    <mergeCell ref="B127:D127"/>
    <mergeCell ref="G127:H127"/>
    <mergeCell ref="J127:K127"/>
    <mergeCell ref="Q127:R127"/>
    <mergeCell ref="B128:D128"/>
    <mergeCell ref="G128:H128"/>
    <mergeCell ref="J128:K128"/>
    <mergeCell ref="Q128:R128"/>
    <mergeCell ref="Q112:R112"/>
    <mergeCell ref="B109:D109"/>
    <mergeCell ref="G109:H109"/>
    <mergeCell ref="Q109:R109"/>
    <mergeCell ref="B110:D110"/>
    <mergeCell ref="G110:H110"/>
    <mergeCell ref="Q110:R110"/>
    <mergeCell ref="B107:D107"/>
    <mergeCell ref="G107:H107"/>
    <mergeCell ref="Q107:R107"/>
    <mergeCell ref="B108:D108"/>
    <mergeCell ref="G108:H108"/>
    <mergeCell ref="Q108:R108"/>
    <mergeCell ref="Q99:R99"/>
    <mergeCell ref="B96:D96"/>
    <mergeCell ref="G96:H96"/>
    <mergeCell ref="Q96:R96"/>
    <mergeCell ref="B97:D97"/>
    <mergeCell ref="G97:H97"/>
    <mergeCell ref="Q97:R97"/>
    <mergeCell ref="B111:D111"/>
    <mergeCell ref="G111:H111"/>
    <mergeCell ref="Q111:R111"/>
    <mergeCell ref="B64:D64"/>
    <mergeCell ref="G64:H64"/>
    <mergeCell ref="J64:K64"/>
    <mergeCell ref="Q64:R64"/>
    <mergeCell ref="B79:D79"/>
    <mergeCell ref="G79:H79"/>
    <mergeCell ref="B80:D80"/>
    <mergeCell ref="G80:H80"/>
    <mergeCell ref="B82:D82"/>
    <mergeCell ref="G82:H82"/>
    <mergeCell ref="B76:D76"/>
    <mergeCell ref="G76:H76"/>
    <mergeCell ref="B77:D77"/>
    <mergeCell ref="G77:H77"/>
    <mergeCell ref="B78:D78"/>
    <mergeCell ref="G78:H78"/>
    <mergeCell ref="B81:D81"/>
    <mergeCell ref="G81:H81"/>
    <mergeCell ref="B65:D65"/>
    <mergeCell ref="G65:H65"/>
    <mergeCell ref="J65:K65"/>
    <mergeCell ref="Q65:R65"/>
    <mergeCell ref="Q66:R66"/>
    <mergeCell ref="G66:H66"/>
    <mergeCell ref="J62:K62"/>
    <mergeCell ref="Q62:R62"/>
    <mergeCell ref="B63:D63"/>
    <mergeCell ref="G63:H63"/>
    <mergeCell ref="J63:K63"/>
    <mergeCell ref="Q63:R63"/>
    <mergeCell ref="G44:H44"/>
    <mergeCell ref="G54:H54"/>
    <mergeCell ref="B59:D59"/>
    <mergeCell ref="G59:H59"/>
    <mergeCell ref="J59:K59"/>
    <mergeCell ref="Q59:R59"/>
    <mergeCell ref="B60:D60"/>
    <mergeCell ref="G60:H60"/>
    <mergeCell ref="J60:K60"/>
    <mergeCell ref="Q60:R60"/>
    <mergeCell ref="B61:D61"/>
    <mergeCell ref="G61:H61"/>
    <mergeCell ref="J61:K61"/>
    <mergeCell ref="Q61:R61"/>
    <mergeCell ref="B42:D42"/>
    <mergeCell ref="G42:H42"/>
    <mergeCell ref="B39:D39"/>
    <mergeCell ref="G39:H39"/>
    <mergeCell ref="B40:D40"/>
    <mergeCell ref="G40:H40"/>
    <mergeCell ref="B41:D41"/>
    <mergeCell ref="G41:H41"/>
    <mergeCell ref="B62:D62"/>
    <mergeCell ref="G62:H62"/>
    <mergeCell ref="B18:D18"/>
    <mergeCell ref="G18:H18"/>
    <mergeCell ref="J18:K18"/>
    <mergeCell ref="Q18:R18"/>
    <mergeCell ref="B19:D19"/>
    <mergeCell ref="G19:H19"/>
    <mergeCell ref="J19:K19"/>
    <mergeCell ref="Q19:R19"/>
    <mergeCell ref="B20:D20"/>
    <mergeCell ref="G20:H20"/>
    <mergeCell ref="J20:K20"/>
    <mergeCell ref="Q20:R20"/>
    <mergeCell ref="B21:D21"/>
    <mergeCell ref="G21:H21"/>
    <mergeCell ref="J21:K21"/>
    <mergeCell ref="Q21:R21"/>
    <mergeCell ref="B22:D22"/>
    <mergeCell ref="G22:H22"/>
    <mergeCell ref="J22:K22"/>
    <mergeCell ref="Q22:R22"/>
    <mergeCell ref="B24:D24"/>
    <mergeCell ref="G24:H24"/>
    <mergeCell ref="J24:K24"/>
    <mergeCell ref="Q24:R24"/>
    <mergeCell ref="B23:D23"/>
    <mergeCell ref="G23:H23"/>
    <mergeCell ref="J23:K23"/>
    <mergeCell ref="Q23:R23"/>
    <mergeCell ref="Q151:R151"/>
    <mergeCell ref="Q152:R152"/>
    <mergeCell ref="Q153:R153"/>
    <mergeCell ref="Q158:R158"/>
    <mergeCell ref="Q161:R161"/>
    <mergeCell ref="Q162:R162"/>
    <mergeCell ref="Q166:R166"/>
    <mergeCell ref="Q167:R167"/>
    <mergeCell ref="Q168:R168"/>
    <mergeCell ref="Q154:R154"/>
    <mergeCell ref="Q159:R159"/>
    <mergeCell ref="Q160:R160"/>
    <mergeCell ref="Q155:R155"/>
    <mergeCell ref="Q157:R157"/>
    <mergeCell ref="Q156:R156"/>
    <mergeCell ref="Q169:R169"/>
    <mergeCell ref="Q171:R171"/>
    <mergeCell ref="Q116:R116"/>
    <mergeCell ref="O51:R51"/>
    <mergeCell ref="O70:R70"/>
    <mergeCell ref="O121:R121"/>
    <mergeCell ref="O135:R135"/>
    <mergeCell ref="Q122:R122"/>
    <mergeCell ref="Q123:R123"/>
    <mergeCell ref="Q124:R124"/>
    <mergeCell ref="Q125:R125"/>
    <mergeCell ref="Q126:R126"/>
    <mergeCell ref="Q131:R131"/>
    <mergeCell ref="Q132:R132"/>
    <mergeCell ref="Q133:R133"/>
    <mergeCell ref="Q68:R68"/>
    <mergeCell ref="Q91:R91"/>
    <mergeCell ref="Q92:R92"/>
    <mergeCell ref="Q98:R98"/>
    <mergeCell ref="Q100:R100"/>
    <mergeCell ref="Q101:R101"/>
    <mergeCell ref="Q102:R102"/>
    <mergeCell ref="Q105:R105"/>
    <mergeCell ref="Q93:R93"/>
    <mergeCell ref="Q94:R94"/>
    <mergeCell ref="Q95:R95"/>
    <mergeCell ref="B139:D139"/>
    <mergeCell ref="G139:H139"/>
    <mergeCell ref="O1:R1"/>
    <mergeCell ref="O7:R7"/>
    <mergeCell ref="O31:R31"/>
    <mergeCell ref="Q13:R13"/>
    <mergeCell ref="Q14:R14"/>
    <mergeCell ref="Q15:R15"/>
    <mergeCell ref="Q16:R16"/>
    <mergeCell ref="Q17:R17"/>
    <mergeCell ref="Q25:R25"/>
    <mergeCell ref="Q26:R26"/>
    <mergeCell ref="Q27:R27"/>
    <mergeCell ref="Q28:R28"/>
    <mergeCell ref="Q29:R29"/>
    <mergeCell ref="Q52:R52"/>
    <mergeCell ref="Q53:R53"/>
    <mergeCell ref="Q54:R54"/>
    <mergeCell ref="Q55:R55"/>
    <mergeCell ref="Q56:R56"/>
    <mergeCell ref="Q57:R57"/>
    <mergeCell ref="Q58:R58"/>
    <mergeCell ref="Q113:R113"/>
    <mergeCell ref="B180:D180"/>
    <mergeCell ref="B181:D181"/>
    <mergeCell ref="B182:D182"/>
    <mergeCell ref="B189:D189"/>
    <mergeCell ref="B190:D190"/>
    <mergeCell ref="B191:D191"/>
    <mergeCell ref="B167:D167"/>
    <mergeCell ref="J167:K167"/>
    <mergeCell ref="B168:D168"/>
    <mergeCell ref="J168:K168"/>
    <mergeCell ref="B175:D175"/>
    <mergeCell ref="J175:K175"/>
    <mergeCell ref="J176:K176"/>
    <mergeCell ref="J177:K177"/>
    <mergeCell ref="B174:D174"/>
    <mergeCell ref="J174:K174"/>
    <mergeCell ref="B169:D169"/>
    <mergeCell ref="J169:K169"/>
    <mergeCell ref="B171:D171"/>
    <mergeCell ref="J171:K171"/>
    <mergeCell ref="B170:D170"/>
    <mergeCell ref="J170:K170"/>
    <mergeCell ref="B152:D152"/>
    <mergeCell ref="B153:D153"/>
    <mergeCell ref="B158:D158"/>
    <mergeCell ref="B161:D161"/>
    <mergeCell ref="B162:D162"/>
    <mergeCell ref="A165:K165"/>
    <mergeCell ref="B166:D166"/>
    <mergeCell ref="J166:K166"/>
    <mergeCell ref="A179:K179"/>
    <mergeCell ref="B154:D154"/>
    <mergeCell ref="B159:D159"/>
    <mergeCell ref="B160:D160"/>
    <mergeCell ref="B155:D155"/>
    <mergeCell ref="B157:D157"/>
    <mergeCell ref="B156:D156"/>
    <mergeCell ref="B140:D140"/>
    <mergeCell ref="G140:H140"/>
    <mergeCell ref="B145:D145"/>
    <mergeCell ref="G145:H145"/>
    <mergeCell ref="B146:D146"/>
    <mergeCell ref="G146:H146"/>
    <mergeCell ref="G147:H147"/>
    <mergeCell ref="A150:K150"/>
    <mergeCell ref="B151:D151"/>
    <mergeCell ref="B141:D141"/>
    <mergeCell ref="G141:H141"/>
    <mergeCell ref="B142:D142"/>
    <mergeCell ref="G142:H142"/>
    <mergeCell ref="B144:D144"/>
    <mergeCell ref="G144:H144"/>
    <mergeCell ref="B143:D143"/>
    <mergeCell ref="G143:H143"/>
    <mergeCell ref="B133:D133"/>
    <mergeCell ref="G133:H133"/>
    <mergeCell ref="J133:K133"/>
    <mergeCell ref="A135:K135"/>
    <mergeCell ref="B136:D136"/>
    <mergeCell ref="G136:H136"/>
    <mergeCell ref="B137:D137"/>
    <mergeCell ref="G137:H137"/>
    <mergeCell ref="B138:D138"/>
    <mergeCell ref="G138:H138"/>
    <mergeCell ref="B125:D125"/>
    <mergeCell ref="G125:H125"/>
    <mergeCell ref="J125:K125"/>
    <mergeCell ref="B131:D131"/>
    <mergeCell ref="G131:H131"/>
    <mergeCell ref="J131:K131"/>
    <mergeCell ref="B132:D132"/>
    <mergeCell ref="G132:H132"/>
    <mergeCell ref="J132:K132"/>
    <mergeCell ref="B126:D126"/>
    <mergeCell ref="G126:H126"/>
    <mergeCell ref="J126:K126"/>
    <mergeCell ref="B130:D130"/>
    <mergeCell ref="G130:H130"/>
    <mergeCell ref="J130:K130"/>
    <mergeCell ref="A121:K121"/>
    <mergeCell ref="B122:D122"/>
    <mergeCell ref="G122:H122"/>
    <mergeCell ref="J122:K122"/>
    <mergeCell ref="B123:D123"/>
    <mergeCell ref="G123:H123"/>
    <mergeCell ref="J123:K123"/>
    <mergeCell ref="B124:D124"/>
    <mergeCell ref="G124:H124"/>
    <mergeCell ref="J124:K124"/>
    <mergeCell ref="G116:H116"/>
    <mergeCell ref="G46:H46"/>
    <mergeCell ref="G45:H45"/>
    <mergeCell ref="J67:K67"/>
    <mergeCell ref="J68:K68"/>
    <mergeCell ref="G48:H48"/>
    <mergeCell ref="J66:K66"/>
    <mergeCell ref="J27:K27"/>
    <mergeCell ref="J28:K28"/>
    <mergeCell ref="G28:H28"/>
    <mergeCell ref="G100:H100"/>
    <mergeCell ref="G72:H72"/>
    <mergeCell ref="G73:H73"/>
    <mergeCell ref="G74:H74"/>
    <mergeCell ref="G83:H83"/>
    <mergeCell ref="J56:K56"/>
    <mergeCell ref="G58:H58"/>
    <mergeCell ref="G47:H47"/>
    <mergeCell ref="G57:H57"/>
    <mergeCell ref="J57:K57"/>
    <mergeCell ref="G75:H75"/>
    <mergeCell ref="G98:H98"/>
    <mergeCell ref="J58:K58"/>
    <mergeCell ref="G68:H68"/>
    <mergeCell ref="O12:R12"/>
    <mergeCell ref="G101:H101"/>
    <mergeCell ref="G102:H102"/>
    <mergeCell ref="G105:H105"/>
    <mergeCell ref="G106:H106"/>
    <mergeCell ref="G113:H113"/>
    <mergeCell ref="G115:H115"/>
    <mergeCell ref="Q67:R67"/>
    <mergeCell ref="B47:D47"/>
    <mergeCell ref="B57:D57"/>
    <mergeCell ref="B75:D75"/>
    <mergeCell ref="B58:D58"/>
    <mergeCell ref="B71:D71"/>
    <mergeCell ref="E68:F68"/>
    <mergeCell ref="G86:H86"/>
    <mergeCell ref="B83:D83"/>
    <mergeCell ref="B86:D86"/>
    <mergeCell ref="Q106:R106"/>
    <mergeCell ref="Q114:R114"/>
    <mergeCell ref="Q115:R115"/>
    <mergeCell ref="G14:H14"/>
    <mergeCell ref="G15:H15"/>
    <mergeCell ref="A70:K70"/>
    <mergeCell ref="G53:H53"/>
    <mergeCell ref="G29:H29"/>
    <mergeCell ref="G52:H52"/>
    <mergeCell ref="G55:H55"/>
    <mergeCell ref="G67:H67"/>
    <mergeCell ref="B25:D25"/>
    <mergeCell ref="G25:H25"/>
    <mergeCell ref="B27:D27"/>
    <mergeCell ref="G27:H27"/>
    <mergeCell ref="B28:D28"/>
    <mergeCell ref="B56:D56"/>
    <mergeCell ref="G56:H56"/>
    <mergeCell ref="B66:D66"/>
    <mergeCell ref="B67:D67"/>
    <mergeCell ref="B53:D53"/>
    <mergeCell ref="B54:D54"/>
    <mergeCell ref="B55:D55"/>
    <mergeCell ref="G33:H33"/>
    <mergeCell ref="B46:D46"/>
    <mergeCell ref="B45:D45"/>
    <mergeCell ref="B43:D43"/>
    <mergeCell ref="G43:H43"/>
    <mergeCell ref="B44:D44"/>
    <mergeCell ref="B38:D38"/>
    <mergeCell ref="G38:H38"/>
    <mergeCell ref="J29:K29"/>
    <mergeCell ref="A51:K51"/>
    <mergeCell ref="G50:H50"/>
    <mergeCell ref="G71:H71"/>
    <mergeCell ref="B35:D35"/>
    <mergeCell ref="G35:H35"/>
    <mergeCell ref="B34:D34"/>
    <mergeCell ref="G34:H34"/>
    <mergeCell ref="B26:D26"/>
    <mergeCell ref="G26:H26"/>
    <mergeCell ref="B52:D52"/>
    <mergeCell ref="B29:D29"/>
    <mergeCell ref="B32:D32"/>
    <mergeCell ref="B33:D33"/>
    <mergeCell ref="A31:K31"/>
    <mergeCell ref="G32:H32"/>
    <mergeCell ref="B36:D36"/>
    <mergeCell ref="G36:H36"/>
    <mergeCell ref="B37:D37"/>
    <mergeCell ref="G37:H37"/>
    <mergeCell ref="J52:K52"/>
    <mergeCell ref="J53:K53"/>
    <mergeCell ref="J54:K54"/>
    <mergeCell ref="J55:K55"/>
    <mergeCell ref="B115:D115"/>
    <mergeCell ref="B116:D116"/>
    <mergeCell ref="B106:D106"/>
    <mergeCell ref="B113:D113"/>
    <mergeCell ref="B114:D114"/>
    <mergeCell ref="B101:D101"/>
    <mergeCell ref="B102:D102"/>
    <mergeCell ref="B105:D105"/>
    <mergeCell ref="B100:D100"/>
    <mergeCell ref="B112:D112"/>
    <mergeCell ref="J16:K16"/>
    <mergeCell ref="J17:K17"/>
    <mergeCell ref="J25:K25"/>
    <mergeCell ref="J26:K26"/>
    <mergeCell ref="B16:D16"/>
    <mergeCell ref="G16:H16"/>
    <mergeCell ref="B17:D17"/>
    <mergeCell ref="G17:H17"/>
    <mergeCell ref="A1:K1"/>
    <mergeCell ref="A7:K7"/>
    <mergeCell ref="B13:D13"/>
    <mergeCell ref="B14:D14"/>
    <mergeCell ref="B15:D15"/>
    <mergeCell ref="A3:C3"/>
    <mergeCell ref="A4:C4"/>
    <mergeCell ref="A5:C5"/>
    <mergeCell ref="D3:K3"/>
    <mergeCell ref="D4:K4"/>
    <mergeCell ref="D5:K5"/>
    <mergeCell ref="G13:H13"/>
    <mergeCell ref="A12:K12"/>
    <mergeCell ref="J13:K13"/>
    <mergeCell ref="J14:K14"/>
    <mergeCell ref="J15:K15"/>
    <mergeCell ref="G114:H114"/>
    <mergeCell ref="G91:H91"/>
    <mergeCell ref="B72:D72"/>
    <mergeCell ref="B73:D73"/>
    <mergeCell ref="B74:D74"/>
    <mergeCell ref="B85:D85"/>
    <mergeCell ref="B84:D84"/>
    <mergeCell ref="B91:D91"/>
    <mergeCell ref="B92:D92"/>
    <mergeCell ref="B98:D98"/>
    <mergeCell ref="G92:H92"/>
    <mergeCell ref="G85:H85"/>
    <mergeCell ref="G84:H84"/>
    <mergeCell ref="G87:H87"/>
    <mergeCell ref="B93:D93"/>
    <mergeCell ref="G93:H93"/>
    <mergeCell ref="B94:D94"/>
    <mergeCell ref="G94:H94"/>
    <mergeCell ref="B95:D95"/>
    <mergeCell ref="G95:H95"/>
    <mergeCell ref="B99:D99"/>
    <mergeCell ref="G99:H99"/>
    <mergeCell ref="G112:H112"/>
  </mergeCells>
  <dataValidations count="4">
    <dataValidation type="list" allowBlank="1" showInputMessage="1" showErrorMessage="1" sqref="F14:F28 F33:F47" xr:uid="{F0AB5A83-02F4-4561-BA5B-E2DACD093007}">
      <formula1>$AC$12:$AC$15</formula1>
    </dataValidation>
    <dataValidation type="list" allowBlank="1" showInputMessage="1" showErrorMessage="1" sqref="E53:E67 E72:E86" xr:uid="{23B9DDE6-E74A-46B1-8E25-26DB38B2E21F}">
      <formula1>$AC$53:$AC$55</formula1>
    </dataValidation>
    <dataValidation type="list" allowBlank="1" showInputMessage="1" showErrorMessage="1" sqref="O167:O176 O14:O28 O33:O47 O53:O67 O72:O86 O92:O101 O106:O115 O123:O132 O137:O146 O152:O161 O181:O190" xr:uid="{EAA2EFFF-36CA-4F61-991B-5B082857E6CD}">
      <formula1>$AC$9:$AC$10</formula1>
    </dataValidation>
    <dataValidation type="list" allowBlank="1" showInputMessage="1" showErrorMessage="1" sqref="G152:G161" xr:uid="{65317234-930C-4F39-9B67-8731DE087893}">
      <formula1>$AB$152:$AB$154</formula1>
    </dataValidation>
  </dataValidations>
  <printOptions horizontalCentered="1"/>
  <pageMargins left="0.11811023622047245" right="0.11811023622047245" top="0.59055118110236227" bottom="0.39370078740157483" header="0.19685039370078741" footer="0.19685039370078741"/>
  <pageSetup paperSize="9" orientation="landscape" r:id="rId1"/>
  <headerFooter>
    <oddHeader>&amp;R&amp;"Arial Narrow,Regular"&amp;10&amp;A</oddHeader>
    <oddFooter>&amp;R&amp;"Arial Narrow,Regular"&amp;10Page &amp;P of &amp;N</oddFooter>
  </headerFooter>
  <ignoredErrors>
    <ignoredError sqref="A89 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65"/>
  <sheetViews>
    <sheetView showGridLines="0" zoomScaleNormal="100" zoomScaleSheetLayoutView="100" workbookViewId="0">
      <selection activeCell="N7" sqref="N7"/>
    </sheetView>
  </sheetViews>
  <sheetFormatPr defaultColWidth="14.44140625" defaultRowHeight="13.8" x14ac:dyDescent="0.3"/>
  <cols>
    <col min="1" max="1" width="4.21875" style="746" customWidth="1"/>
    <col min="2" max="2" width="3.109375" style="746" customWidth="1"/>
    <col min="3" max="3" width="10.77734375" style="746" customWidth="1"/>
    <col min="4" max="4" width="14.33203125" style="746" customWidth="1"/>
    <col min="5" max="5" width="16.5546875" style="746" customWidth="1"/>
    <col min="6" max="6" width="14.77734375" style="746" customWidth="1"/>
    <col min="7" max="7" width="17.77734375" style="746" customWidth="1"/>
    <col min="8" max="8" width="11.6640625" style="746" customWidth="1"/>
    <col min="9" max="9" width="7.5546875" style="746" customWidth="1"/>
    <col min="10" max="10" width="21.5546875" style="746" customWidth="1"/>
    <col min="11" max="11" width="6.44140625" style="746" customWidth="1"/>
    <col min="12" max="12" width="15.5546875" style="746" customWidth="1"/>
    <col min="13" max="13" width="0.88671875" style="1047" customWidth="1"/>
    <col min="14" max="14" width="80.77734375" style="1047" customWidth="1"/>
    <col min="15" max="15" width="1.77734375" style="1050" customWidth="1"/>
    <col min="16" max="16" width="19.88671875" style="746" hidden="1" customWidth="1"/>
    <col min="17" max="17" width="15.77734375" style="746" hidden="1" customWidth="1"/>
    <col min="18" max="18" width="103.77734375" style="746" hidden="1" customWidth="1"/>
    <col min="19" max="19" width="8.6640625" style="746" customWidth="1"/>
    <col min="20" max="20" width="11.33203125" style="746" hidden="1" customWidth="1"/>
    <col min="21" max="26" width="8.6640625" style="746" customWidth="1"/>
    <col min="27" max="27" width="9.5546875" style="746" hidden="1" customWidth="1"/>
    <col min="28" max="28" width="8.6640625" style="746" hidden="1" customWidth="1"/>
    <col min="29" max="29" width="8.6640625" style="746" customWidth="1"/>
    <col min="30" max="30" width="8.6640625" style="746" hidden="1" customWidth="1"/>
    <col min="31" max="31" width="8.6640625" style="746" customWidth="1"/>
    <col min="32" max="32" width="14.44140625" style="746" hidden="1" customWidth="1"/>
    <col min="33" max="16384" width="14.44140625" style="746"/>
  </cols>
  <sheetData>
    <row r="1" spans="1:30" ht="15.6" x14ac:dyDescent="0.3">
      <c r="A1" s="2255" t="s">
        <v>528</v>
      </c>
      <c r="B1" s="2255"/>
      <c r="C1" s="2255"/>
      <c r="D1" s="2255"/>
      <c r="E1" s="2255"/>
      <c r="F1" s="2255"/>
      <c r="G1" s="2255"/>
      <c r="H1" s="2255"/>
      <c r="I1" s="2255"/>
      <c r="J1" s="2255"/>
      <c r="K1" s="2255"/>
      <c r="L1" s="2255"/>
      <c r="M1" s="1459"/>
      <c r="N1" s="1459" t="str">
        <f>A1</f>
        <v>KRA II - RESEARCH, INNOVATION AND CREATIVE WORK</v>
      </c>
      <c r="O1" s="1051"/>
      <c r="P1" s="2278" t="str">
        <f>A1</f>
        <v>KRA II - RESEARCH, INNOVATION AND CREATIVE WORK</v>
      </c>
      <c r="Q1" s="2278"/>
      <c r="R1" s="2278"/>
    </row>
    <row r="3" spans="1:30" x14ac:dyDescent="0.3">
      <c r="A3" s="2254" t="str">
        <f>'Request Form'!B6</f>
        <v>LAST NAME:</v>
      </c>
      <c r="B3" s="2254"/>
      <c r="C3" s="2254"/>
      <c r="D3" s="2256">
        <f>Form1_A!E3</f>
        <v>0</v>
      </c>
      <c r="E3" s="2256"/>
      <c r="F3" s="2256"/>
      <c r="G3" s="2256"/>
      <c r="H3" s="2256"/>
      <c r="I3" s="2256"/>
      <c r="J3" s="2256"/>
      <c r="K3" s="2256"/>
      <c r="L3" s="2256"/>
      <c r="M3" s="1512"/>
      <c r="N3" s="1512"/>
      <c r="O3" s="1182"/>
      <c r="P3" s="746" t="str">
        <f>A3</f>
        <v>LAST NAME:</v>
      </c>
      <c r="Q3" s="1461">
        <f>D3</f>
        <v>0</v>
      </c>
    </row>
    <row r="4" spans="1:30" ht="13.8" customHeight="1" x14ac:dyDescent="0.3">
      <c r="A4" s="2254" t="str">
        <f>'Request Form'!B7</f>
        <v>FIRST NAME, EXT.:</v>
      </c>
      <c r="B4" s="2254"/>
      <c r="C4" s="2254"/>
      <c r="D4" s="2256">
        <f>Form1_A!E4</f>
        <v>0</v>
      </c>
      <c r="E4" s="2256"/>
      <c r="F4" s="2256"/>
      <c r="G4" s="2256"/>
      <c r="H4" s="2256"/>
      <c r="I4" s="2256"/>
      <c r="J4" s="2256"/>
      <c r="K4" s="2256"/>
      <c r="L4" s="2256"/>
      <c r="M4" s="1512"/>
      <c r="N4" s="1512"/>
      <c r="O4" s="1182"/>
      <c r="P4" s="746" t="str">
        <f>A4</f>
        <v>FIRST NAME, EXT.:</v>
      </c>
      <c r="Q4" s="1461">
        <f>D4</f>
        <v>0</v>
      </c>
    </row>
    <row r="5" spans="1:30" ht="13.8" customHeight="1" x14ac:dyDescent="0.3">
      <c r="A5" s="2254" t="str">
        <f>'Request Form'!B8</f>
        <v>MIDDLE NAME:</v>
      </c>
      <c r="B5" s="2254"/>
      <c r="C5" s="2254"/>
      <c r="D5" s="2256">
        <f>Form1_A!E5</f>
        <v>0</v>
      </c>
      <c r="E5" s="2256"/>
      <c r="F5" s="2256"/>
      <c r="G5" s="2256"/>
      <c r="H5" s="2256"/>
      <c r="I5" s="2256"/>
      <c r="J5" s="2256"/>
      <c r="K5" s="2256"/>
      <c r="L5" s="2256"/>
      <c r="M5" s="1512"/>
      <c r="N5" s="1512"/>
      <c r="O5" s="1182"/>
      <c r="P5" s="746" t="str">
        <f>A5</f>
        <v>MIDDLE NAME:</v>
      </c>
      <c r="Q5" s="1461">
        <f>D5</f>
        <v>0</v>
      </c>
    </row>
    <row r="6" spans="1:30" ht="14.4" thickBot="1" x14ac:dyDescent="0.35">
      <c r="AB6" s="1024" t="s">
        <v>388</v>
      </c>
    </row>
    <row r="7" spans="1:30" ht="14.4" thickBot="1" x14ac:dyDescent="0.35">
      <c r="A7" s="2127" t="s">
        <v>114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9"/>
      <c r="M7" s="1513"/>
      <c r="N7" s="1513" t="str">
        <f>A7</f>
        <v>CRITERION C - CREATIVE WORKS (MAX = 100 POINTS)</v>
      </c>
      <c r="O7" s="1028"/>
      <c r="P7" s="2279" t="str">
        <f>A7</f>
        <v>CRITERION C - CREATIVE WORKS (MAX = 100 POINTS)</v>
      </c>
      <c r="Q7" s="2279"/>
      <c r="R7" s="2279"/>
      <c r="AB7" s="1024" t="s">
        <v>389</v>
      </c>
    </row>
    <row r="8" spans="1:30" x14ac:dyDescent="0.3">
      <c r="A8" s="1183"/>
      <c r="B8" s="1051"/>
      <c r="C8" s="1051"/>
      <c r="D8" s="1051"/>
      <c r="E8" s="1051"/>
      <c r="F8" s="1051"/>
      <c r="G8" s="1051"/>
      <c r="H8" s="1051"/>
      <c r="I8" s="1051"/>
      <c r="J8" s="1051"/>
      <c r="K8" s="1051"/>
      <c r="L8" s="1053"/>
      <c r="M8" s="1094"/>
      <c r="N8" s="1094"/>
    </row>
    <row r="9" spans="1:30" x14ac:dyDescent="0.3">
      <c r="A9" s="1065" t="s">
        <v>43</v>
      </c>
      <c r="B9" s="1032" t="s">
        <v>559</v>
      </c>
      <c r="C9" s="1055"/>
      <c r="D9" s="1055"/>
      <c r="E9" s="1055"/>
      <c r="F9" s="1055"/>
      <c r="G9" s="1055"/>
      <c r="H9" s="1055"/>
      <c r="I9" s="1055"/>
      <c r="J9" s="1055"/>
      <c r="K9" s="1055"/>
      <c r="L9" s="1053"/>
      <c r="M9" s="1094"/>
      <c r="N9" s="1095" t="str">
        <f>B9</f>
        <v>FOR EVERY CREATIVE WORK CREATED, PERFORMED. PRESENTED, EXHIBITED AND PUBLISHED</v>
      </c>
      <c r="P9" s="2280" t="str">
        <f>B9</f>
        <v>FOR EVERY CREATIVE WORK CREATED, PERFORMED. PRESENTED, EXHIBITED AND PUBLISHED</v>
      </c>
      <c r="Q9" s="2280"/>
      <c r="R9" s="2280"/>
    </row>
    <row r="10" spans="1:30" ht="14.4" thickBot="1" x14ac:dyDescent="0.35">
      <c r="A10" s="1065" t="s">
        <v>52</v>
      </c>
      <c r="B10" s="1032" t="s">
        <v>560</v>
      </c>
      <c r="C10" s="1050"/>
      <c r="D10" s="1050"/>
      <c r="E10" s="1050"/>
      <c r="H10" s="1055"/>
      <c r="L10" s="1053"/>
      <c r="M10" s="1094"/>
      <c r="N10" s="1095" t="str">
        <f>B10</f>
        <v>NEW CREATIVE PERFORMING ARTWORK (e.g. MUSIC, DANCE AND THEATRE)</v>
      </c>
      <c r="P10" s="2283" t="str">
        <f>B10</f>
        <v>NEW CREATIVE PERFORMING ARTWORK (e.g. MUSIC, DANCE AND THEATRE)</v>
      </c>
      <c r="Q10" s="2283"/>
      <c r="R10" s="2283"/>
      <c r="AB10" s="1184" t="s">
        <v>242</v>
      </c>
    </row>
    <row r="11" spans="1:30" x14ac:dyDescent="0.3">
      <c r="A11" s="2243" t="s">
        <v>7</v>
      </c>
      <c r="B11" s="2257" t="s">
        <v>461</v>
      </c>
      <c r="C11" s="2258"/>
      <c r="D11" s="2259"/>
      <c r="E11" s="2247" t="s">
        <v>462</v>
      </c>
      <c r="F11" s="2247" t="s">
        <v>245</v>
      </c>
      <c r="G11" s="2247" t="s">
        <v>464</v>
      </c>
      <c r="H11" s="2023" t="s">
        <v>463</v>
      </c>
      <c r="I11" s="2025"/>
      <c r="J11" s="2025" t="s">
        <v>76</v>
      </c>
      <c r="K11" s="2247" t="s">
        <v>191</v>
      </c>
      <c r="L11" s="2249" t="s">
        <v>190</v>
      </c>
      <c r="M11" s="1185"/>
      <c r="N11" s="2049" t="s">
        <v>447</v>
      </c>
      <c r="O11" s="1185"/>
      <c r="P11" s="1966" t="s">
        <v>184</v>
      </c>
      <c r="Q11" s="1968" t="s">
        <v>174</v>
      </c>
      <c r="R11" s="2272" t="s">
        <v>172</v>
      </c>
      <c r="AB11" s="1186" t="s">
        <v>197</v>
      </c>
    </row>
    <row r="12" spans="1:30" ht="14.4" thickBot="1" x14ac:dyDescent="0.35">
      <c r="A12" s="2244"/>
      <c r="B12" s="2260"/>
      <c r="C12" s="2261"/>
      <c r="D12" s="2262"/>
      <c r="E12" s="2248"/>
      <c r="F12" s="2248"/>
      <c r="G12" s="2248"/>
      <c r="H12" s="2026"/>
      <c r="I12" s="2028"/>
      <c r="J12" s="2028"/>
      <c r="K12" s="2248"/>
      <c r="L12" s="2250"/>
      <c r="M12" s="1185"/>
      <c r="N12" s="2050"/>
      <c r="O12" s="1185"/>
      <c r="P12" s="1967"/>
      <c r="Q12" s="1969"/>
      <c r="R12" s="2273"/>
      <c r="AB12" s="1186" t="s">
        <v>198</v>
      </c>
    </row>
    <row r="13" spans="1:30" ht="14.4" customHeight="1" x14ac:dyDescent="0.3">
      <c r="A13" s="378">
        <v>1</v>
      </c>
      <c r="B13" s="2263"/>
      <c r="C13" s="2263"/>
      <c r="D13" s="2263"/>
      <c r="E13" s="849" t="s">
        <v>242</v>
      </c>
      <c r="F13" s="849" t="s">
        <v>242</v>
      </c>
      <c r="G13" s="254"/>
      <c r="H13" s="2274"/>
      <c r="I13" s="2275"/>
      <c r="J13" s="835"/>
      <c r="K13" s="278">
        <f>IF(ISBLANK(B13),0,0+IF(E13="SELECT OPTION",0,0+IF(ISBLANK(G13),0,0+IF(ISBLANK(J13),0,0+IF(F13="New Creation",20,0+IF(F13="Own Work",10,0+IF(F13="Work of Others",10,0)))))))</f>
        <v>0</v>
      </c>
      <c r="L13" s="252"/>
      <c r="M13" s="770"/>
      <c r="N13" s="1633"/>
      <c r="P13" s="543" t="s">
        <v>388</v>
      </c>
      <c r="Q13" s="589">
        <f>IF(P13="Acceptable",K13,0)</f>
        <v>0</v>
      </c>
      <c r="R13" s="544"/>
      <c r="AA13" s="1041">
        <v>43647</v>
      </c>
      <c r="AB13" s="1186" t="s">
        <v>199</v>
      </c>
      <c r="AD13" s="1024" t="s">
        <v>242</v>
      </c>
    </row>
    <row r="14" spans="1:30" ht="14.4" customHeight="1" x14ac:dyDescent="0.3">
      <c r="A14" s="356">
        <v>2</v>
      </c>
      <c r="B14" s="1979"/>
      <c r="C14" s="2016"/>
      <c r="D14" s="1980"/>
      <c r="E14" s="830" t="s">
        <v>242</v>
      </c>
      <c r="F14" s="850" t="s">
        <v>242</v>
      </c>
      <c r="G14" s="256"/>
      <c r="H14" s="1954"/>
      <c r="I14" s="1955"/>
      <c r="J14" s="830"/>
      <c r="K14" s="278">
        <f>IF(ISBLANK(B14),0,0+IF(ISBLANK(E14),0,0+IF(ISBLANK(G14),0,0+IF(ISBLANK(J14),0,0+IF(F14="New Creation",20,0+IF(F14="Own Work",10,0+IF(F14="Work of Others",10,0)))))))</f>
        <v>0</v>
      </c>
      <c r="L14" s="252"/>
      <c r="M14" s="770"/>
      <c r="N14" s="1632"/>
      <c r="P14" s="545" t="s">
        <v>388</v>
      </c>
      <c r="Q14" s="590">
        <f>IF(P14="Acceptable",K14,0)</f>
        <v>0</v>
      </c>
      <c r="R14" s="546"/>
      <c r="AA14" s="1041">
        <v>48426</v>
      </c>
      <c r="AD14" s="1024" t="s">
        <v>468</v>
      </c>
    </row>
    <row r="15" spans="1:30" x14ac:dyDescent="0.3">
      <c r="A15" s="356">
        <v>3</v>
      </c>
      <c r="B15" s="1979"/>
      <c r="C15" s="2016"/>
      <c r="D15" s="1980"/>
      <c r="E15" s="830" t="s">
        <v>242</v>
      </c>
      <c r="F15" s="850" t="s">
        <v>242</v>
      </c>
      <c r="G15" s="256"/>
      <c r="H15" s="1954"/>
      <c r="I15" s="1955"/>
      <c r="J15" s="830"/>
      <c r="K15" s="278">
        <f t="shared" ref="K15:K20" si="0">IF(ISBLANK(B15),0,0+IF(ISBLANK(E15),0,0+IF(ISBLANK(G15),0,0+IF(ISBLANK(J15),0,0+IF(F15="New Creation",20,0+IF(F15="Own Work",10,0+IF(F15="Work of Others",10,0)))))))</f>
        <v>0</v>
      </c>
      <c r="L15" s="252"/>
      <c r="M15" s="770"/>
      <c r="N15" s="1632"/>
      <c r="P15" s="545" t="s">
        <v>388</v>
      </c>
      <c r="Q15" s="590">
        <f>IF(P15="Acceptable",K15,0)</f>
        <v>0</v>
      </c>
      <c r="R15" s="546"/>
      <c r="AD15" s="1024" t="s">
        <v>467</v>
      </c>
    </row>
    <row r="16" spans="1:30" x14ac:dyDescent="0.3">
      <c r="A16" s="356">
        <v>4</v>
      </c>
      <c r="B16" s="1979"/>
      <c r="C16" s="2016"/>
      <c r="D16" s="1980"/>
      <c r="E16" s="830" t="s">
        <v>242</v>
      </c>
      <c r="F16" s="850" t="s">
        <v>242</v>
      </c>
      <c r="G16" s="256"/>
      <c r="H16" s="1954"/>
      <c r="I16" s="1955"/>
      <c r="J16" s="830"/>
      <c r="K16" s="278">
        <f t="shared" si="0"/>
        <v>0</v>
      </c>
      <c r="L16" s="252"/>
      <c r="M16" s="770"/>
      <c r="N16" s="1632"/>
      <c r="P16" s="545" t="s">
        <v>388</v>
      </c>
      <c r="Q16" s="590">
        <f>IF(P16="Acceptable",H16,0)</f>
        <v>0</v>
      </c>
      <c r="R16" s="546"/>
      <c r="AD16" s="1024" t="s">
        <v>466</v>
      </c>
    </row>
    <row r="17" spans="1:32" x14ac:dyDescent="0.3">
      <c r="A17" s="356">
        <v>5</v>
      </c>
      <c r="B17" s="1979"/>
      <c r="C17" s="2016"/>
      <c r="D17" s="1980"/>
      <c r="E17" s="830" t="s">
        <v>242</v>
      </c>
      <c r="F17" s="850" t="s">
        <v>242</v>
      </c>
      <c r="G17" s="256"/>
      <c r="H17" s="1954"/>
      <c r="I17" s="1955"/>
      <c r="J17" s="830"/>
      <c r="K17" s="278">
        <f t="shared" si="0"/>
        <v>0</v>
      </c>
      <c r="L17" s="252"/>
      <c r="M17" s="770"/>
      <c r="N17" s="1632"/>
      <c r="P17" s="545" t="s">
        <v>388</v>
      </c>
      <c r="Q17" s="590">
        <f>IF(P17="Acceptable",H17,0)</f>
        <v>0</v>
      </c>
      <c r="R17" s="546"/>
      <c r="AD17" s="746" t="s">
        <v>213</v>
      </c>
    </row>
    <row r="18" spans="1:32" x14ac:dyDescent="0.3">
      <c r="A18" s="356">
        <v>6</v>
      </c>
      <c r="B18" s="1979"/>
      <c r="C18" s="2016"/>
      <c r="D18" s="1980"/>
      <c r="E18" s="830" t="s">
        <v>242</v>
      </c>
      <c r="F18" s="850" t="s">
        <v>242</v>
      </c>
      <c r="G18" s="256"/>
      <c r="H18" s="1954"/>
      <c r="I18" s="1955"/>
      <c r="J18" s="830"/>
      <c r="K18" s="278">
        <f t="shared" ref="K18" si="1">IF(ISBLANK(B18),0,0+IF(ISBLANK(E18),0,0+IF(ISBLANK(G18),0,0+IF(ISBLANK(J18),0,0+IF(F18="New Creation",20,0+IF(F18="Own Work",10,0+IF(F18="Work of Others",10,0)))))))</f>
        <v>0</v>
      </c>
      <c r="L18" s="252"/>
      <c r="M18" s="770"/>
      <c r="N18" s="1632"/>
      <c r="P18" s="545" t="s">
        <v>388</v>
      </c>
      <c r="Q18" s="590">
        <f>IF(P18="Acceptable",H18,0)</f>
        <v>0</v>
      </c>
      <c r="R18" s="546"/>
    </row>
    <row r="19" spans="1:32" x14ac:dyDescent="0.3">
      <c r="A19" s="356">
        <v>7</v>
      </c>
      <c r="B19" s="1979"/>
      <c r="C19" s="2016"/>
      <c r="D19" s="1980"/>
      <c r="E19" s="830" t="s">
        <v>242</v>
      </c>
      <c r="F19" s="850" t="s">
        <v>242</v>
      </c>
      <c r="G19" s="256"/>
      <c r="H19" s="1954"/>
      <c r="I19" s="1955"/>
      <c r="J19" s="830"/>
      <c r="K19" s="278">
        <f t="shared" si="0"/>
        <v>0</v>
      </c>
      <c r="L19" s="252"/>
      <c r="M19" s="770"/>
      <c r="N19" s="1632"/>
      <c r="P19" s="545" t="s">
        <v>388</v>
      </c>
      <c r="Q19" s="590">
        <f>IF(P19="Acceptable",H19,0)</f>
        <v>0</v>
      </c>
      <c r="R19" s="546"/>
    </row>
    <row r="20" spans="1:32" ht="14.4" thickBot="1" x14ac:dyDescent="0.35">
      <c r="A20" s="356">
        <v>8</v>
      </c>
      <c r="B20" s="1979"/>
      <c r="C20" s="2016"/>
      <c r="D20" s="1980"/>
      <c r="E20" s="830" t="s">
        <v>242</v>
      </c>
      <c r="F20" s="260" t="s">
        <v>242</v>
      </c>
      <c r="G20" s="256"/>
      <c r="H20" s="1954"/>
      <c r="I20" s="1955"/>
      <c r="J20" s="838"/>
      <c r="K20" s="278">
        <f t="shared" si="0"/>
        <v>0</v>
      </c>
      <c r="L20" s="252"/>
      <c r="M20" s="770"/>
      <c r="N20" s="1632"/>
      <c r="P20" s="551" t="s">
        <v>388</v>
      </c>
      <c r="Q20" s="591">
        <f>IF(P20="Acceptable",H20,0)</f>
        <v>0</v>
      </c>
      <c r="R20" s="547"/>
    </row>
    <row r="21" spans="1:32" ht="15" customHeight="1" thickBot="1" x14ac:dyDescent="0.35">
      <c r="A21" s="379"/>
      <c r="B21" s="2251"/>
      <c r="C21" s="2252"/>
      <c r="D21" s="2253"/>
      <c r="E21" s="1187"/>
      <c r="F21" s="1188"/>
      <c r="G21" s="1163"/>
      <c r="H21" s="2147"/>
      <c r="I21" s="2271"/>
      <c r="J21" s="1093" t="s">
        <v>14</v>
      </c>
      <c r="K21" s="990">
        <f>SUM(K13:K20)</f>
        <v>0</v>
      </c>
      <c r="L21" s="576"/>
      <c r="M21" s="1094"/>
      <c r="N21" s="1631"/>
      <c r="P21" s="539"/>
      <c r="Q21" s="593">
        <f>SUM(Q13:Q20)</f>
        <v>0</v>
      </c>
      <c r="R21" s="548"/>
    </row>
    <row r="22" spans="1:32" x14ac:dyDescent="0.3">
      <c r="A22" s="1189"/>
      <c r="B22" s="1171"/>
      <c r="C22" s="1050"/>
      <c r="D22" s="1050"/>
      <c r="E22" s="1050"/>
      <c r="F22" s="1050"/>
      <c r="G22" s="1050"/>
      <c r="H22" s="1050"/>
      <c r="I22" s="1050"/>
      <c r="J22" s="1050"/>
      <c r="K22" s="1050"/>
      <c r="L22" s="1053"/>
      <c r="M22" s="1094"/>
      <c r="N22" s="1094"/>
    </row>
    <row r="23" spans="1:32" ht="14.4" thickBot="1" x14ac:dyDescent="0.35">
      <c r="A23" s="1190">
        <v>1.2</v>
      </c>
      <c r="B23" s="1032" t="s">
        <v>474</v>
      </c>
      <c r="C23" s="1050"/>
      <c r="D23" s="1050"/>
      <c r="E23" s="1050"/>
      <c r="F23" s="1050"/>
      <c r="G23" s="1050"/>
      <c r="H23" s="1050"/>
      <c r="I23" s="1050"/>
      <c r="J23" s="1050"/>
      <c r="K23" s="1050"/>
      <c r="L23" s="1053"/>
      <c r="M23" s="1094"/>
      <c r="N23" s="1095" t="str">
        <f>B23</f>
        <v>EXHIBITION (e.g. VISUAL ART, ARCHITECTURE, FILM AND MULTIMEDIA)</v>
      </c>
    </row>
    <row r="24" spans="1:32" s="1047" customFormat="1" ht="28.2" thickBot="1" x14ac:dyDescent="0.35">
      <c r="A24" s="270" t="s">
        <v>7</v>
      </c>
      <c r="B24" s="1950" t="s">
        <v>33</v>
      </c>
      <c r="C24" s="2017"/>
      <c r="D24" s="1951"/>
      <c r="E24" s="825" t="s">
        <v>204</v>
      </c>
      <c r="F24" s="807" t="s">
        <v>245</v>
      </c>
      <c r="G24" s="46" t="s">
        <v>333</v>
      </c>
      <c r="H24" s="1950" t="s">
        <v>465</v>
      </c>
      <c r="I24" s="1951"/>
      <c r="J24" s="826" t="s">
        <v>76</v>
      </c>
      <c r="K24" s="807" t="s">
        <v>191</v>
      </c>
      <c r="L24" s="339" t="s">
        <v>190</v>
      </c>
      <c r="M24" s="1185"/>
      <c r="N24" s="1604" t="s">
        <v>447</v>
      </c>
      <c r="O24" s="1185"/>
      <c r="P24" s="264" t="s">
        <v>184</v>
      </c>
      <c r="Q24" s="796" t="s">
        <v>174</v>
      </c>
      <c r="R24" s="542" t="s">
        <v>172</v>
      </c>
      <c r="AB24" s="1024" t="s">
        <v>242</v>
      </c>
      <c r="AF24" s="1047" t="s">
        <v>242</v>
      </c>
    </row>
    <row r="25" spans="1:32" ht="14.4" customHeight="1" x14ac:dyDescent="0.3">
      <c r="A25" s="381">
        <v>1</v>
      </c>
      <c r="B25" s="1986"/>
      <c r="C25" s="2124"/>
      <c r="D25" s="1987"/>
      <c r="E25" s="832" t="s">
        <v>242</v>
      </c>
      <c r="F25" s="849" t="s">
        <v>242</v>
      </c>
      <c r="G25" s="254"/>
      <c r="H25" s="2265"/>
      <c r="I25" s="2266"/>
      <c r="J25" s="828"/>
      <c r="K25" s="380">
        <f>IF(ISBLANK(B25),0,0+IF(E25="SELECT OPTION",0,0+IF(F25="SELECT OPTION",0,0+IF(ISBLANK(H25),0,0+IF(ISBLANK(J25),0,0+IF(ISBLANK(G25),0,20))))))</f>
        <v>0</v>
      </c>
      <c r="L25" s="252"/>
      <c r="M25" s="770"/>
      <c r="N25" s="1633"/>
      <c r="P25" s="543" t="s">
        <v>173</v>
      </c>
      <c r="Q25" s="589">
        <f>IF(P25="Acceptable",K25,0)</f>
        <v>0</v>
      </c>
      <c r="R25" s="544"/>
      <c r="AB25" s="1186" t="s">
        <v>200</v>
      </c>
      <c r="AF25" s="1024" t="s">
        <v>472</v>
      </c>
    </row>
    <row r="26" spans="1:32" ht="13.8" customHeight="1" x14ac:dyDescent="0.3">
      <c r="A26" s="382">
        <v>2</v>
      </c>
      <c r="B26" s="1979"/>
      <c r="C26" s="2016"/>
      <c r="D26" s="1980"/>
      <c r="E26" s="830" t="s">
        <v>242</v>
      </c>
      <c r="F26" s="850" t="s">
        <v>242</v>
      </c>
      <c r="G26" s="256"/>
      <c r="H26" s="2245"/>
      <c r="I26" s="2246"/>
      <c r="J26" s="824"/>
      <c r="K26" s="278">
        <f t="shared" ref="K26:K31" si="2">IF(ISBLANK(B26),0,0+IF(E26="SELECT OPTION",0,0+IF(F26="SELECT OPTION",0,0+IF(ISBLANK(H26),0,0+IF(ISBLANK(J26),0,0+IF(ISBLANK(G26),0,20))))))</f>
        <v>0</v>
      </c>
      <c r="L26" s="252"/>
      <c r="M26" s="770"/>
      <c r="N26" s="1632"/>
      <c r="P26" s="545" t="s">
        <v>173</v>
      </c>
      <c r="Q26" s="590">
        <f>IF(P26="Acceptable",K26,0)</f>
        <v>0</v>
      </c>
      <c r="R26" s="546"/>
      <c r="AB26" s="1186" t="s">
        <v>201</v>
      </c>
      <c r="AF26" s="746" t="s">
        <v>470</v>
      </c>
    </row>
    <row r="27" spans="1:32" x14ac:dyDescent="0.3">
      <c r="A27" s="382">
        <v>3</v>
      </c>
      <c r="B27" s="1979"/>
      <c r="C27" s="2016"/>
      <c r="D27" s="1980"/>
      <c r="E27" s="830" t="s">
        <v>242</v>
      </c>
      <c r="F27" s="850" t="s">
        <v>242</v>
      </c>
      <c r="G27" s="850"/>
      <c r="H27" s="2245"/>
      <c r="I27" s="2246"/>
      <c r="J27" s="824"/>
      <c r="K27" s="278">
        <f t="shared" si="2"/>
        <v>0</v>
      </c>
      <c r="L27" s="252"/>
      <c r="M27" s="770"/>
      <c r="N27" s="1632"/>
      <c r="P27" s="545" t="s">
        <v>173</v>
      </c>
      <c r="Q27" s="590">
        <f>IF(P27="Acceptable",H27,0)</f>
        <v>0</v>
      </c>
      <c r="R27" s="546"/>
      <c r="AB27" s="1186" t="s">
        <v>202</v>
      </c>
      <c r="AF27" s="1024" t="s">
        <v>469</v>
      </c>
    </row>
    <row r="28" spans="1:32" x14ac:dyDescent="0.3">
      <c r="A28" s="382">
        <v>4</v>
      </c>
      <c r="B28" s="1979"/>
      <c r="C28" s="2016"/>
      <c r="D28" s="1980"/>
      <c r="E28" s="830" t="s">
        <v>242</v>
      </c>
      <c r="F28" s="850" t="s">
        <v>242</v>
      </c>
      <c r="G28" s="850"/>
      <c r="H28" s="2245"/>
      <c r="I28" s="2246"/>
      <c r="J28" s="824"/>
      <c r="K28" s="278">
        <f t="shared" si="2"/>
        <v>0</v>
      </c>
      <c r="L28" s="252"/>
      <c r="M28" s="770"/>
      <c r="N28" s="1632"/>
      <c r="P28" s="545" t="s">
        <v>173</v>
      </c>
      <c r="Q28" s="590">
        <f>IF(P28="Acceptable",H28,0)</f>
        <v>0</v>
      </c>
      <c r="R28" s="546"/>
      <c r="AB28" s="1186" t="s">
        <v>203</v>
      </c>
      <c r="AF28" s="746" t="s">
        <v>203</v>
      </c>
    </row>
    <row r="29" spans="1:32" x14ac:dyDescent="0.3">
      <c r="A29" s="382">
        <v>5</v>
      </c>
      <c r="B29" s="1979"/>
      <c r="C29" s="2016"/>
      <c r="D29" s="1980"/>
      <c r="E29" s="830" t="s">
        <v>242</v>
      </c>
      <c r="F29" s="850" t="s">
        <v>242</v>
      </c>
      <c r="G29" s="850"/>
      <c r="H29" s="2245"/>
      <c r="I29" s="2246"/>
      <c r="J29" s="824"/>
      <c r="K29" s="278">
        <f t="shared" si="2"/>
        <v>0</v>
      </c>
      <c r="L29" s="252"/>
      <c r="M29" s="770"/>
      <c r="N29" s="1632"/>
      <c r="P29" s="545" t="s">
        <v>173</v>
      </c>
      <c r="Q29" s="590">
        <f>IF(P29="Acceptable",H29,0)</f>
        <v>0</v>
      </c>
      <c r="R29" s="546"/>
      <c r="AB29" s="1186"/>
      <c r="AF29" s="746" t="s">
        <v>471</v>
      </c>
    </row>
    <row r="30" spans="1:32" x14ac:dyDescent="0.3">
      <c r="A30" s="382">
        <v>6</v>
      </c>
      <c r="B30" s="1979"/>
      <c r="C30" s="2016"/>
      <c r="D30" s="1980"/>
      <c r="E30" s="830" t="s">
        <v>242</v>
      </c>
      <c r="F30" s="850" t="s">
        <v>242</v>
      </c>
      <c r="G30" s="850"/>
      <c r="H30" s="2245"/>
      <c r="I30" s="2246"/>
      <c r="J30" s="824"/>
      <c r="K30" s="278">
        <f t="shared" si="2"/>
        <v>0</v>
      </c>
      <c r="L30" s="252"/>
      <c r="M30" s="770"/>
      <c r="N30" s="1632"/>
      <c r="P30" s="545" t="s">
        <v>173</v>
      </c>
      <c r="Q30" s="590">
        <f>IF(P30="Acceptable",H30,0)</f>
        <v>0</v>
      </c>
      <c r="R30" s="546"/>
      <c r="AB30" s="1186"/>
      <c r="AF30" s="746" t="s">
        <v>473</v>
      </c>
    </row>
    <row r="31" spans="1:32" ht="15" customHeight="1" thickBot="1" x14ac:dyDescent="0.35">
      <c r="A31" s="382">
        <v>7</v>
      </c>
      <c r="B31" s="1979"/>
      <c r="C31" s="2016"/>
      <c r="D31" s="1980"/>
      <c r="E31" s="830" t="s">
        <v>242</v>
      </c>
      <c r="F31" s="850" t="s">
        <v>242</v>
      </c>
      <c r="G31" s="850"/>
      <c r="H31" s="2269"/>
      <c r="I31" s="2270"/>
      <c r="J31" s="833"/>
      <c r="K31" s="383">
        <f t="shared" si="2"/>
        <v>0</v>
      </c>
      <c r="L31" s="252"/>
      <c r="M31" s="770"/>
      <c r="N31" s="1632"/>
      <c r="P31" s="551" t="s">
        <v>173</v>
      </c>
      <c r="Q31" s="591">
        <f>IF(P31="Acceptable",H31,0)</f>
        <v>0</v>
      </c>
      <c r="R31" s="547"/>
      <c r="T31" s="1171"/>
      <c r="AF31" s="746" t="s">
        <v>213</v>
      </c>
    </row>
    <row r="32" spans="1:32" ht="15" customHeight="1" thickBot="1" x14ac:dyDescent="0.35">
      <c r="A32" s="379"/>
      <c r="B32" s="2251"/>
      <c r="C32" s="2252"/>
      <c r="D32" s="2253"/>
      <c r="E32" s="1187"/>
      <c r="F32" s="1188"/>
      <c r="G32" s="1163"/>
      <c r="H32" s="2228"/>
      <c r="I32" s="2264"/>
      <c r="J32" s="1093" t="s">
        <v>14</v>
      </c>
      <c r="K32" s="990">
        <f>SUM(K25:K31)</f>
        <v>0</v>
      </c>
      <c r="L32" s="576"/>
      <c r="M32" s="1094"/>
      <c r="N32" s="1631"/>
      <c r="P32" s="539"/>
      <c r="Q32" s="593">
        <f>SUM(Q25:Q31)</f>
        <v>0</v>
      </c>
      <c r="R32" s="548"/>
    </row>
    <row r="33" spans="1:28" ht="14.4" thickBot="1" x14ac:dyDescent="0.35">
      <c r="A33" s="1049"/>
      <c r="B33" s="1050"/>
      <c r="C33" s="1050"/>
      <c r="D33" s="1050"/>
      <c r="E33" s="1050"/>
      <c r="F33" s="1050"/>
      <c r="G33" s="1050"/>
      <c r="H33" s="1050"/>
      <c r="I33" s="1050"/>
      <c r="J33" s="1050"/>
      <c r="K33" s="1050"/>
      <c r="L33" s="1053"/>
      <c r="M33" s="1094"/>
      <c r="N33" s="1094"/>
    </row>
    <row r="34" spans="1:28" ht="14.4" thickBot="1" x14ac:dyDescent="0.35">
      <c r="A34" s="1191">
        <v>1.3</v>
      </c>
      <c r="B34" s="1167" t="s">
        <v>562</v>
      </c>
      <c r="C34" s="1098"/>
      <c r="D34" s="1098"/>
      <c r="E34" s="1098"/>
      <c r="F34" s="1098"/>
      <c r="G34" s="1098"/>
      <c r="H34" s="1098"/>
      <c r="I34" s="1098"/>
      <c r="J34" s="1098"/>
      <c r="K34" s="1098"/>
      <c r="L34" s="1099"/>
      <c r="M34" s="1094"/>
      <c r="N34" s="1095" t="str">
        <f>B34</f>
        <v>JURIED OR PEER-REVIEWED DESIGNS (e.g. ARCHITECTURE, ENGINEERING, INDUSTRIAL DESIGN)</v>
      </c>
    </row>
    <row r="35" spans="1:28" s="1047" customFormat="1" ht="28.2" thickBot="1" x14ac:dyDescent="0.35">
      <c r="A35" s="340" t="s">
        <v>7</v>
      </c>
      <c r="B35" s="1993" t="s">
        <v>34</v>
      </c>
      <c r="C35" s="2112"/>
      <c r="D35" s="2113"/>
      <c r="E35" s="798" t="s">
        <v>245</v>
      </c>
      <c r="F35" s="851" t="s">
        <v>207</v>
      </c>
      <c r="G35" s="46" t="s">
        <v>477</v>
      </c>
      <c r="H35" s="1950" t="s">
        <v>476</v>
      </c>
      <c r="I35" s="1951"/>
      <c r="J35" s="826" t="s">
        <v>76</v>
      </c>
      <c r="K35" s="798" t="s">
        <v>191</v>
      </c>
      <c r="L35" s="339" t="s">
        <v>387</v>
      </c>
      <c r="M35" s="1185"/>
      <c r="N35" s="1604" t="s">
        <v>447</v>
      </c>
      <c r="O35" s="1185"/>
      <c r="P35" s="264" t="s">
        <v>184</v>
      </c>
      <c r="Q35" s="796" t="s">
        <v>174</v>
      </c>
      <c r="R35" s="542" t="s">
        <v>172</v>
      </c>
      <c r="AB35" s="1024" t="s">
        <v>242</v>
      </c>
    </row>
    <row r="36" spans="1:28" ht="14.4" customHeight="1" x14ac:dyDescent="0.3">
      <c r="A36" s="378">
        <v>1</v>
      </c>
      <c r="B36" s="1986"/>
      <c r="C36" s="2124"/>
      <c r="D36" s="1987"/>
      <c r="E36" s="1431" t="s">
        <v>242</v>
      </c>
      <c r="F36" s="367"/>
      <c r="G36" s="256"/>
      <c r="H36" s="2281"/>
      <c r="I36" s="2282"/>
      <c r="J36" s="630"/>
      <c r="K36" s="278">
        <f>IF(ISBLANK(B36),0,0+IF(E36="SELECT OPTION",0,0+IF(ISBLANK(F36),0,0+IF(ISBLANK(H36),0,0+IF(ISBLANK(J36),0,0+IF(ISBLANK(G36),0,20))))))</f>
        <v>0</v>
      </c>
      <c r="L36" s="252"/>
      <c r="M36" s="770"/>
      <c r="N36" s="1633"/>
      <c r="P36" s="543" t="s">
        <v>173</v>
      </c>
      <c r="Q36" s="589">
        <f>IF(P36="Acceptable",K36,0)</f>
        <v>0</v>
      </c>
      <c r="R36" s="544"/>
      <c r="AB36" s="1192" t="s">
        <v>201</v>
      </c>
    </row>
    <row r="37" spans="1:28" x14ac:dyDescent="0.3">
      <c r="A37" s="356">
        <v>2</v>
      </c>
      <c r="B37" s="1979"/>
      <c r="C37" s="2016"/>
      <c r="D37" s="1980"/>
      <c r="E37" s="1430" t="s">
        <v>242</v>
      </c>
      <c r="F37" s="369"/>
      <c r="G37" s="1433"/>
      <c r="H37" s="2267"/>
      <c r="I37" s="2268"/>
      <c r="J37" s="323"/>
      <c r="K37" s="278">
        <f t="shared" ref="K37:K42" si="3">IF(ISBLANK(B37),0,0+IF(E37="SELECT OPTION",0,0+IF(ISBLANK(F37),0,0+IF(ISBLANK(H37),0,0+IF(ISBLANK(J37),0,0+IF(ISBLANK(G37),0,20))))))</f>
        <v>0</v>
      </c>
      <c r="L37" s="252"/>
      <c r="M37" s="770"/>
      <c r="N37" s="1632"/>
      <c r="P37" s="545" t="s">
        <v>173</v>
      </c>
      <c r="Q37" s="590">
        <f>IF(P37="Acceptable",K37,0)</f>
        <v>0</v>
      </c>
      <c r="R37" s="546"/>
      <c r="AB37" s="1186" t="s">
        <v>205</v>
      </c>
    </row>
    <row r="38" spans="1:28" x14ac:dyDescent="0.3">
      <c r="A38" s="356">
        <v>3</v>
      </c>
      <c r="B38" s="1979"/>
      <c r="C38" s="2016"/>
      <c r="D38" s="1980"/>
      <c r="E38" s="1430" t="s">
        <v>242</v>
      </c>
      <c r="F38" s="369"/>
      <c r="G38" s="1433"/>
      <c r="H38" s="2267"/>
      <c r="I38" s="2268"/>
      <c r="J38" s="323"/>
      <c r="K38" s="278">
        <f>IF(ISBLANK(B38),0,0+IF(E38="SELECT OPTION",0,0+IF(ISBLANK(F38),0,0+IF(ISBLANK(H38),0,0+IF(ISBLANK(J38),0,0+IF(ISBLANK(G38),0,20))))))</f>
        <v>0</v>
      </c>
      <c r="L38" s="252"/>
      <c r="M38" s="770"/>
      <c r="N38" s="1632"/>
      <c r="P38" s="545" t="s">
        <v>173</v>
      </c>
      <c r="Q38" s="590">
        <f>IF(P38="Acceptable",I38,0)</f>
        <v>0</v>
      </c>
      <c r="R38" s="546"/>
      <c r="AB38" s="1186" t="s">
        <v>206</v>
      </c>
    </row>
    <row r="39" spans="1:28" x14ac:dyDescent="0.3">
      <c r="A39" s="356">
        <v>4</v>
      </c>
      <c r="B39" s="1979"/>
      <c r="C39" s="2016"/>
      <c r="D39" s="1980"/>
      <c r="E39" s="1430" t="s">
        <v>242</v>
      </c>
      <c r="F39" s="369"/>
      <c r="G39" s="1433"/>
      <c r="H39" s="2267"/>
      <c r="I39" s="2268"/>
      <c r="J39" s="323"/>
      <c r="K39" s="278">
        <f t="shared" si="3"/>
        <v>0</v>
      </c>
      <c r="L39" s="252"/>
      <c r="M39" s="770"/>
      <c r="N39" s="1632"/>
      <c r="P39" s="545" t="s">
        <v>173</v>
      </c>
      <c r="Q39" s="590">
        <f>IF(P39="Acceptable",I39,0)</f>
        <v>0</v>
      </c>
      <c r="R39" s="546"/>
    </row>
    <row r="40" spans="1:28" x14ac:dyDescent="0.3">
      <c r="A40" s="356">
        <v>5</v>
      </c>
      <c r="B40" s="1979"/>
      <c r="C40" s="2016"/>
      <c r="D40" s="1980"/>
      <c r="E40" s="1430" t="s">
        <v>242</v>
      </c>
      <c r="F40" s="369"/>
      <c r="G40" s="1433"/>
      <c r="H40" s="2267"/>
      <c r="I40" s="2268"/>
      <c r="J40" s="323"/>
      <c r="K40" s="278">
        <f t="shared" si="3"/>
        <v>0</v>
      </c>
      <c r="L40" s="252"/>
      <c r="M40" s="770"/>
      <c r="N40" s="1632"/>
      <c r="P40" s="545" t="s">
        <v>173</v>
      </c>
      <c r="Q40" s="590">
        <f>IF(P40="Acceptable",I40,0)</f>
        <v>0</v>
      </c>
      <c r="R40" s="546"/>
    </row>
    <row r="41" spans="1:28" x14ac:dyDescent="0.3">
      <c r="A41" s="356">
        <v>6</v>
      </c>
      <c r="B41" s="1979"/>
      <c r="C41" s="2016"/>
      <c r="D41" s="1980"/>
      <c r="E41" s="1430" t="s">
        <v>242</v>
      </c>
      <c r="F41" s="369"/>
      <c r="G41" s="1433"/>
      <c r="H41" s="2267"/>
      <c r="I41" s="2268"/>
      <c r="J41" s="323"/>
      <c r="K41" s="278">
        <f t="shared" si="3"/>
        <v>0</v>
      </c>
      <c r="L41" s="252"/>
      <c r="M41" s="770"/>
      <c r="N41" s="1632"/>
      <c r="P41" s="545" t="s">
        <v>173</v>
      </c>
      <c r="Q41" s="590">
        <f>IF(P41="Acceptable",I41,0)</f>
        <v>0</v>
      </c>
      <c r="R41" s="546"/>
    </row>
    <row r="42" spans="1:28" ht="15" customHeight="1" thickBot="1" x14ac:dyDescent="0.35">
      <c r="A42" s="356">
        <v>7</v>
      </c>
      <c r="B42" s="1979"/>
      <c r="C42" s="2016"/>
      <c r="D42" s="1980"/>
      <c r="E42" s="1430" t="s">
        <v>242</v>
      </c>
      <c r="F42" s="1452"/>
      <c r="G42" s="1433"/>
      <c r="H42" s="2276"/>
      <c r="I42" s="2277"/>
      <c r="J42" s="631"/>
      <c r="K42" s="278">
        <f t="shared" si="3"/>
        <v>0</v>
      </c>
      <c r="L42" s="252"/>
      <c r="M42" s="770"/>
      <c r="N42" s="1632"/>
      <c r="P42" s="551" t="s">
        <v>173</v>
      </c>
      <c r="Q42" s="591">
        <f>IF(P42="Acceptable",I42,0)</f>
        <v>0</v>
      </c>
      <c r="R42" s="547"/>
    </row>
    <row r="43" spans="1:28" ht="15" customHeight="1" thickBot="1" x14ac:dyDescent="0.35">
      <c r="A43" s="379"/>
      <c r="B43" s="2251"/>
      <c r="C43" s="2252"/>
      <c r="D43" s="2253"/>
      <c r="E43" s="1187"/>
      <c r="F43" s="1188"/>
      <c r="G43" s="1163"/>
      <c r="H43" s="2228"/>
      <c r="I43" s="2264"/>
      <c r="J43" s="1046" t="s">
        <v>14</v>
      </c>
      <c r="K43" s="990">
        <f>SUM(K36:K42)</f>
        <v>0</v>
      </c>
      <c r="L43" s="576"/>
      <c r="M43" s="1094"/>
      <c r="N43" s="1631"/>
      <c r="P43" s="539"/>
      <c r="Q43" s="593">
        <f>SUM(Q36:Q42)</f>
        <v>0</v>
      </c>
      <c r="R43" s="548"/>
    </row>
    <row r="44" spans="1:28" x14ac:dyDescent="0.3">
      <c r="A44" s="1171"/>
      <c r="B44" s="1171"/>
      <c r="C44" s="1051"/>
      <c r="D44" s="1051"/>
      <c r="E44" s="1051"/>
      <c r="F44" s="1171"/>
      <c r="G44" s="1171"/>
      <c r="H44" s="1050"/>
      <c r="I44" s="1050"/>
      <c r="J44" s="1050"/>
      <c r="K44" s="1051"/>
      <c r="L44" s="1050"/>
      <c r="M44" s="1094"/>
      <c r="N44" s="1094"/>
    </row>
    <row r="45" spans="1:28" ht="14.4" thickBot="1" x14ac:dyDescent="0.35">
      <c r="A45" s="1066">
        <v>1.4</v>
      </c>
      <c r="B45" s="1032" t="s">
        <v>475</v>
      </c>
      <c r="C45" s="1050"/>
      <c r="D45" s="1050"/>
      <c r="E45" s="1050"/>
      <c r="F45" s="1050"/>
      <c r="G45" s="1050"/>
      <c r="H45" s="1050"/>
      <c r="I45" s="1050"/>
      <c r="J45" s="1050"/>
      <c r="K45" s="1050"/>
      <c r="L45" s="1050"/>
      <c r="M45" s="1094"/>
      <c r="N45" s="1095" t="str">
        <f>B45</f>
        <v>LITERARY PUBLICATIONS (e.g. NOVEL, SHORT STORY, ESSAY AND POETRY)</v>
      </c>
    </row>
    <row r="46" spans="1:28" s="1047" customFormat="1" ht="28.2" thickBot="1" x14ac:dyDescent="0.35">
      <c r="A46" s="340" t="s">
        <v>7</v>
      </c>
      <c r="B46" s="1993" t="s">
        <v>35</v>
      </c>
      <c r="C46" s="2112"/>
      <c r="D46" s="2113"/>
      <c r="E46" s="798" t="s">
        <v>212</v>
      </c>
      <c r="F46" s="851" t="s">
        <v>207</v>
      </c>
      <c r="G46" s="851" t="s">
        <v>36</v>
      </c>
      <c r="H46" s="2257" t="s">
        <v>214</v>
      </c>
      <c r="I46" s="2259"/>
      <c r="J46" s="798" t="s">
        <v>286</v>
      </c>
      <c r="K46" s="385" t="s">
        <v>191</v>
      </c>
      <c r="L46" s="339" t="s">
        <v>190</v>
      </c>
      <c r="M46" s="1185"/>
      <c r="N46" s="1604" t="s">
        <v>447</v>
      </c>
      <c r="O46" s="1185"/>
      <c r="P46" s="264" t="s">
        <v>184</v>
      </c>
      <c r="Q46" s="796" t="s">
        <v>174</v>
      </c>
      <c r="R46" s="542" t="s">
        <v>172</v>
      </c>
      <c r="T46" s="1024" t="s">
        <v>242</v>
      </c>
    </row>
    <row r="47" spans="1:28" ht="14.4" customHeight="1" x14ac:dyDescent="0.3">
      <c r="A47" s="378">
        <v>1</v>
      </c>
      <c r="B47" s="1986"/>
      <c r="C47" s="2124"/>
      <c r="D47" s="1987"/>
      <c r="E47" s="831" t="s">
        <v>242</v>
      </c>
      <c r="F47" s="849"/>
      <c r="G47" s="831"/>
      <c r="H47" s="2265"/>
      <c r="I47" s="2266"/>
      <c r="J47" s="828"/>
      <c r="K47" s="380">
        <f t="shared" ref="K47:K53" si="4">IF(ISBLANK(F47)+ISBLANK(G47),0,IF(E47="Novel",20,0+IF(E47="Short Story",10,0+IF(E47="Essay",10,0)+IF(E47="Poetry",10,0)+IF(E47="Others",10,0))))</f>
        <v>0</v>
      </c>
      <c r="L47" s="252"/>
      <c r="M47" s="770"/>
      <c r="N47" s="1633"/>
      <c r="P47" s="1193" t="s">
        <v>173</v>
      </c>
      <c r="Q47" s="1319">
        <f>IF(P47="Acceptable",K47,0)</f>
        <v>0</v>
      </c>
      <c r="R47" s="1194"/>
      <c r="T47" s="1171" t="s">
        <v>208</v>
      </c>
    </row>
    <row r="48" spans="1:28" x14ac:dyDescent="0.3">
      <c r="A48" s="356">
        <v>2</v>
      </c>
      <c r="B48" s="1979"/>
      <c r="C48" s="2016"/>
      <c r="D48" s="1980"/>
      <c r="E48" s="829" t="s">
        <v>242</v>
      </c>
      <c r="F48" s="284"/>
      <c r="G48" s="829"/>
      <c r="H48" s="2245"/>
      <c r="I48" s="2246"/>
      <c r="J48" s="386"/>
      <c r="K48" s="278">
        <f t="shared" si="4"/>
        <v>0</v>
      </c>
      <c r="L48" s="252"/>
      <c r="M48" s="770"/>
      <c r="N48" s="1632"/>
      <c r="P48" s="1195" t="s">
        <v>173</v>
      </c>
      <c r="Q48" s="1320">
        <f>IF(P48="Acceptable",K48,0)</f>
        <v>0</v>
      </c>
      <c r="R48" s="1196"/>
      <c r="T48" s="1171" t="s">
        <v>209</v>
      </c>
    </row>
    <row r="49" spans="1:27" x14ac:dyDescent="0.3">
      <c r="A49" s="356">
        <v>3</v>
      </c>
      <c r="B49" s="1979"/>
      <c r="C49" s="2016"/>
      <c r="D49" s="1980"/>
      <c r="E49" s="829" t="s">
        <v>242</v>
      </c>
      <c r="F49" s="284"/>
      <c r="G49" s="829"/>
      <c r="H49" s="2245"/>
      <c r="I49" s="2246"/>
      <c r="J49" s="386"/>
      <c r="K49" s="278">
        <f t="shared" si="4"/>
        <v>0</v>
      </c>
      <c r="L49" s="252"/>
      <c r="M49" s="770"/>
      <c r="N49" s="1632"/>
      <c r="P49" s="1195" t="s">
        <v>173</v>
      </c>
      <c r="Q49" s="1320">
        <f>IF(P49="Acceptable",J49,0)</f>
        <v>0</v>
      </c>
      <c r="R49" s="1196"/>
      <c r="T49" s="1171" t="s">
        <v>210</v>
      </c>
    </row>
    <row r="50" spans="1:27" x14ac:dyDescent="0.3">
      <c r="A50" s="356">
        <v>4</v>
      </c>
      <c r="B50" s="1979"/>
      <c r="C50" s="2016"/>
      <c r="D50" s="1980"/>
      <c r="E50" s="829" t="s">
        <v>242</v>
      </c>
      <c r="F50" s="284"/>
      <c r="G50" s="829"/>
      <c r="H50" s="2245"/>
      <c r="I50" s="2246"/>
      <c r="J50" s="386"/>
      <c r="K50" s="278">
        <f t="shared" si="4"/>
        <v>0</v>
      </c>
      <c r="L50" s="252"/>
      <c r="M50" s="770"/>
      <c r="N50" s="1632"/>
      <c r="P50" s="1195" t="s">
        <v>173</v>
      </c>
      <c r="Q50" s="1320">
        <f>IF(P50="Acceptable",J50,0)</f>
        <v>0</v>
      </c>
      <c r="R50" s="1196"/>
      <c r="T50" s="1171" t="s">
        <v>211</v>
      </c>
    </row>
    <row r="51" spans="1:27" x14ac:dyDescent="0.3">
      <c r="A51" s="356">
        <v>5</v>
      </c>
      <c r="B51" s="1979"/>
      <c r="C51" s="2016"/>
      <c r="D51" s="1980"/>
      <c r="E51" s="829" t="s">
        <v>242</v>
      </c>
      <c r="F51" s="284"/>
      <c r="G51" s="829"/>
      <c r="H51" s="2245"/>
      <c r="I51" s="2246"/>
      <c r="J51" s="386"/>
      <c r="K51" s="278">
        <f t="shared" si="4"/>
        <v>0</v>
      </c>
      <c r="L51" s="252"/>
      <c r="M51" s="770"/>
      <c r="N51" s="1632"/>
      <c r="P51" s="1195" t="s">
        <v>173</v>
      </c>
      <c r="Q51" s="1320">
        <f>IF(P51="Acceptable",J51,0)</f>
        <v>0</v>
      </c>
      <c r="R51" s="1196"/>
      <c r="T51" s="1171" t="s">
        <v>213</v>
      </c>
    </row>
    <row r="52" spans="1:27" x14ac:dyDescent="0.3">
      <c r="A52" s="356">
        <v>6</v>
      </c>
      <c r="B52" s="1979"/>
      <c r="C52" s="2016"/>
      <c r="D52" s="1980"/>
      <c r="E52" s="829" t="s">
        <v>242</v>
      </c>
      <c r="F52" s="284"/>
      <c r="G52" s="829"/>
      <c r="H52" s="2245"/>
      <c r="I52" s="2246"/>
      <c r="J52" s="386"/>
      <c r="K52" s="278">
        <f t="shared" si="4"/>
        <v>0</v>
      </c>
      <c r="L52" s="252"/>
      <c r="M52" s="770"/>
      <c r="N52" s="1632"/>
      <c r="P52" s="1195" t="s">
        <v>173</v>
      </c>
      <c r="Q52" s="1320">
        <f>IF(P52="Acceptable",J52,0)</f>
        <v>0</v>
      </c>
      <c r="R52" s="1196"/>
      <c r="T52" s="1171"/>
    </row>
    <row r="53" spans="1:27" ht="14.4" thickBot="1" x14ac:dyDescent="0.35">
      <c r="A53" s="356">
        <v>7</v>
      </c>
      <c r="B53" s="1979"/>
      <c r="C53" s="2016"/>
      <c r="D53" s="1980"/>
      <c r="E53" s="829" t="s">
        <v>242</v>
      </c>
      <c r="F53" s="284"/>
      <c r="G53" s="829"/>
      <c r="H53" s="2245"/>
      <c r="I53" s="2246"/>
      <c r="J53" s="386"/>
      <c r="K53" s="278">
        <f t="shared" si="4"/>
        <v>0</v>
      </c>
      <c r="L53" s="252"/>
      <c r="M53" s="770"/>
      <c r="N53" s="1632"/>
      <c r="P53" s="1197" t="s">
        <v>173</v>
      </c>
      <c r="Q53" s="1321">
        <f>IF(P53="Acceptable",J53,0)</f>
        <v>0</v>
      </c>
      <c r="R53" s="1198"/>
      <c r="T53" s="1171"/>
    </row>
    <row r="54" spans="1:27" ht="15" customHeight="1" thickBot="1" x14ac:dyDescent="0.35">
      <c r="A54" s="379"/>
      <c r="B54" s="2251" t="s">
        <v>13</v>
      </c>
      <c r="C54" s="2252"/>
      <c r="D54" s="2253"/>
      <c r="E54" s="1187"/>
      <c r="F54" s="1163"/>
      <c r="G54" s="1188"/>
      <c r="H54" s="2228"/>
      <c r="I54" s="2264"/>
      <c r="J54" s="1199" t="s">
        <v>14</v>
      </c>
      <c r="K54" s="990">
        <f>SUM(K47:K53)</f>
        <v>0</v>
      </c>
      <c r="L54" s="576"/>
      <c r="M54" s="1094"/>
      <c r="N54" s="1631"/>
      <c r="P54" s="539"/>
      <c r="Q54" s="593">
        <f>SUM(Q47:Q53)</f>
        <v>0</v>
      </c>
      <c r="R54" s="548"/>
      <c r="T54" s="1050"/>
    </row>
    <row r="55" spans="1:27" x14ac:dyDescent="0.3">
      <c r="A55" s="1171"/>
      <c r="B55" s="1171"/>
      <c r="C55" s="1051"/>
      <c r="D55" s="1051"/>
      <c r="E55" s="1051"/>
      <c r="G55" s="1171"/>
      <c r="H55" s="1050"/>
      <c r="I55" s="1050"/>
      <c r="J55" s="1050"/>
      <c r="K55" s="1051"/>
      <c r="T55" s="1050"/>
    </row>
    <row r="56" spans="1:27" s="733" customFormat="1" x14ac:dyDescent="0.3">
      <c r="A56" s="734"/>
      <c r="B56" s="730" t="s">
        <v>2</v>
      </c>
      <c r="C56" s="729"/>
      <c r="D56" s="729"/>
      <c r="E56" s="731" t="s">
        <v>178</v>
      </c>
      <c r="F56" s="729"/>
      <c r="G56" s="736"/>
      <c r="H56" s="1200"/>
      <c r="I56" s="732"/>
      <c r="J56" s="729"/>
      <c r="K56" s="729"/>
      <c r="L56" s="729"/>
      <c r="M56" s="776"/>
      <c r="N56" s="776"/>
      <c r="P56" s="731" t="s">
        <v>181</v>
      </c>
      <c r="Q56" s="738"/>
      <c r="R56" s="738"/>
      <c r="S56" s="738"/>
      <c r="T56" s="1201"/>
      <c r="U56" s="738"/>
      <c r="V56" s="738"/>
      <c r="W56" s="738"/>
      <c r="X56" s="738"/>
      <c r="Y56" s="738"/>
      <c r="Z56" s="738"/>
      <c r="AA56" s="738"/>
    </row>
    <row r="57" spans="1:27" s="733" customFormat="1" x14ac:dyDescent="0.3">
      <c r="A57" s="734"/>
      <c r="B57" s="735"/>
      <c r="C57" s="729"/>
      <c r="D57" s="729"/>
      <c r="E57" s="736"/>
      <c r="F57" s="729"/>
      <c r="G57" s="732"/>
      <c r="H57" s="1200"/>
      <c r="I57" s="732"/>
      <c r="J57" s="729"/>
      <c r="K57" s="729"/>
      <c r="L57" s="729"/>
      <c r="M57" s="776"/>
      <c r="N57" s="776"/>
      <c r="P57" s="737"/>
      <c r="Q57" s="738"/>
      <c r="R57" s="738"/>
      <c r="S57" s="738"/>
      <c r="T57" s="738"/>
      <c r="U57" s="738"/>
      <c r="V57" s="738"/>
      <c r="W57" s="738"/>
      <c r="X57" s="738"/>
      <c r="Y57" s="738"/>
      <c r="Z57" s="738"/>
      <c r="AA57" s="738"/>
    </row>
    <row r="58" spans="1:27" s="733" customFormat="1" x14ac:dyDescent="0.3">
      <c r="A58" s="734"/>
      <c r="B58" s="739"/>
      <c r="C58" s="729"/>
      <c r="D58" s="729"/>
      <c r="E58" s="736"/>
      <c r="F58" s="729"/>
      <c r="G58" s="732"/>
      <c r="H58" s="1200"/>
      <c r="I58" s="732"/>
      <c r="J58" s="729"/>
      <c r="K58" s="729"/>
      <c r="L58" s="729"/>
      <c r="M58" s="776"/>
      <c r="N58" s="776"/>
      <c r="P58" s="737"/>
      <c r="Q58" s="741"/>
      <c r="R58" s="741"/>
      <c r="S58" s="741"/>
      <c r="T58" s="741"/>
      <c r="U58" s="741"/>
      <c r="V58" s="741"/>
      <c r="W58" s="741"/>
      <c r="X58" s="741"/>
      <c r="Y58" s="741"/>
      <c r="Z58" s="741"/>
      <c r="AA58" s="741"/>
    </row>
    <row r="59" spans="1:27" s="733" customFormat="1" x14ac:dyDescent="0.3">
      <c r="A59" s="734"/>
      <c r="B59" s="740" t="s">
        <v>11</v>
      </c>
      <c r="C59" s="729"/>
      <c r="D59" s="729"/>
      <c r="E59" s="483" t="s">
        <v>276</v>
      </c>
      <c r="F59" s="729"/>
      <c r="G59" s="482"/>
      <c r="H59" s="1200"/>
      <c r="I59" s="732"/>
      <c r="J59" s="729"/>
      <c r="K59" s="729"/>
      <c r="L59" s="729"/>
      <c r="M59" s="776"/>
      <c r="N59" s="776"/>
      <c r="P59" s="483" t="s">
        <v>277</v>
      </c>
      <c r="Q59" s="741"/>
      <c r="R59" s="741"/>
      <c r="S59" s="741"/>
      <c r="T59" s="741"/>
      <c r="U59" s="741"/>
      <c r="V59" s="741"/>
      <c r="W59" s="741"/>
      <c r="X59" s="741"/>
      <c r="Y59" s="741"/>
      <c r="Z59" s="741"/>
      <c r="AA59" s="741"/>
    </row>
    <row r="60" spans="1:27" s="733" customFormat="1" x14ac:dyDescent="0.3">
      <c r="A60" s="734"/>
      <c r="B60" s="740" t="s">
        <v>3</v>
      </c>
      <c r="C60" s="729"/>
      <c r="D60" s="729"/>
      <c r="E60" s="484" t="s">
        <v>3</v>
      </c>
      <c r="F60" s="729"/>
      <c r="G60" s="482"/>
      <c r="H60" s="1200"/>
      <c r="I60" s="732"/>
      <c r="J60" s="729"/>
      <c r="K60" s="729"/>
      <c r="L60" s="729"/>
      <c r="M60" s="776"/>
      <c r="N60" s="776"/>
      <c r="P60" s="484" t="s">
        <v>3</v>
      </c>
      <c r="Q60" s="739"/>
      <c r="R60" s="739"/>
      <c r="S60" s="739"/>
      <c r="T60" s="739"/>
      <c r="U60" s="739"/>
      <c r="V60" s="739"/>
      <c r="W60" s="739"/>
      <c r="X60" s="739"/>
      <c r="Y60" s="739"/>
      <c r="Z60" s="739"/>
      <c r="AA60" s="739"/>
    </row>
    <row r="61" spans="1:27" s="742" customFormat="1" x14ac:dyDescent="0.3">
      <c r="A61" s="743"/>
      <c r="B61" s="743"/>
      <c r="C61" s="481"/>
      <c r="D61" s="485"/>
      <c r="E61" s="435"/>
      <c r="F61" s="476"/>
      <c r="G61" s="476"/>
      <c r="I61" s="476"/>
      <c r="J61" s="476"/>
      <c r="K61" s="476"/>
      <c r="L61" s="485"/>
      <c r="M61" s="1514"/>
      <c r="N61" s="1514"/>
      <c r="P61" s="433"/>
      <c r="Q61" s="476"/>
      <c r="R61" s="476"/>
      <c r="S61" s="476"/>
      <c r="T61" s="476"/>
      <c r="U61" s="476"/>
      <c r="V61" s="476"/>
      <c r="W61" s="476"/>
      <c r="X61" s="476"/>
      <c r="Y61" s="476"/>
      <c r="Z61" s="476"/>
      <c r="AA61" s="476"/>
    </row>
    <row r="62" spans="1:27" s="742" customFormat="1" x14ac:dyDescent="0.3">
      <c r="A62" s="743"/>
      <c r="B62" s="743"/>
      <c r="C62" s="481"/>
      <c r="D62" s="481"/>
      <c r="E62" s="435"/>
      <c r="F62" s="474"/>
      <c r="G62" s="474"/>
      <c r="I62" s="474"/>
      <c r="J62" s="474"/>
      <c r="K62" s="474"/>
      <c r="L62" s="481"/>
      <c r="M62" s="1515"/>
      <c r="N62" s="1515"/>
      <c r="O62" s="1202"/>
      <c r="P62" s="433"/>
      <c r="Q62" s="474"/>
      <c r="R62" s="474"/>
      <c r="S62" s="474"/>
      <c r="T62" s="474"/>
      <c r="U62" s="474"/>
      <c r="V62" s="474"/>
      <c r="W62" s="474"/>
      <c r="X62" s="474"/>
      <c r="Y62" s="474"/>
      <c r="Z62" s="474"/>
      <c r="AA62" s="474"/>
    </row>
    <row r="63" spans="1:27" x14ac:dyDescent="0.3">
      <c r="E63" s="483" t="s">
        <v>275</v>
      </c>
      <c r="P63" s="483" t="s">
        <v>314</v>
      </c>
    </row>
    <row r="64" spans="1:27" x14ac:dyDescent="0.3">
      <c r="E64" s="484" t="s">
        <v>3</v>
      </c>
      <c r="P64" s="484" t="s">
        <v>3</v>
      </c>
    </row>
    <row r="65" spans="5:5" x14ac:dyDescent="0.3">
      <c r="E65" s="682"/>
    </row>
  </sheetData>
  <sheetProtection algorithmName="SHA-512" hashValue="NeDgD76JeKbWifzoxbVgem4MniQTtdagG1Bwudzu3CM4AyJ/XF+MlyUuIMVyNmS8HzjGkdT46dpzj6TNgxBjwg==" saltValue="RmbLA+geA0sI95uf+DoZbg==" spinCount="100000" sheet="1" formatRows="0" insertHyperlinks="0"/>
  <dataConsolidate/>
  <mergeCells count="97">
    <mergeCell ref="H42:I42"/>
    <mergeCell ref="H43:I43"/>
    <mergeCell ref="B42:D42"/>
    <mergeCell ref="P1:R1"/>
    <mergeCell ref="P7:R7"/>
    <mergeCell ref="P9:R9"/>
    <mergeCell ref="H40:I40"/>
    <mergeCell ref="H41:I41"/>
    <mergeCell ref="H18:I18"/>
    <mergeCell ref="H29:I29"/>
    <mergeCell ref="H36:I36"/>
    <mergeCell ref="H37:I37"/>
    <mergeCell ref="H38:I38"/>
    <mergeCell ref="P10:R10"/>
    <mergeCell ref="H14:I14"/>
    <mergeCell ref="H15:I15"/>
    <mergeCell ref="G11:G12"/>
    <mergeCell ref="R11:R12"/>
    <mergeCell ref="H11:I12"/>
    <mergeCell ref="J11:J12"/>
    <mergeCell ref="H13:I13"/>
    <mergeCell ref="N11:N12"/>
    <mergeCell ref="B16:D16"/>
    <mergeCell ref="B38:D38"/>
    <mergeCell ref="B26:D26"/>
    <mergeCell ref="B32:D32"/>
    <mergeCell ref="B35:D35"/>
    <mergeCell ref="B36:D36"/>
    <mergeCell ref="B31:D31"/>
    <mergeCell ref="B18:D18"/>
    <mergeCell ref="B29:D29"/>
    <mergeCell ref="B28:D28"/>
    <mergeCell ref="B20:D20"/>
    <mergeCell ref="H20:I20"/>
    <mergeCell ref="H16:I16"/>
    <mergeCell ref="H17:I17"/>
    <mergeCell ref="B39:D39"/>
    <mergeCell ref="B17:D17"/>
    <mergeCell ref="H39:I39"/>
    <mergeCell ref="H30:I30"/>
    <mergeCell ref="H31:I31"/>
    <mergeCell ref="H32:I32"/>
    <mergeCell ref="H21:I21"/>
    <mergeCell ref="H24:I24"/>
    <mergeCell ref="H25:I25"/>
    <mergeCell ref="H26:I26"/>
    <mergeCell ref="H27:I27"/>
    <mergeCell ref="H28:I28"/>
    <mergeCell ref="H35:I35"/>
    <mergeCell ref="H19:I19"/>
    <mergeCell ref="B54:D54"/>
    <mergeCell ref="B46:D46"/>
    <mergeCell ref="B47:D47"/>
    <mergeCell ref="B48:D48"/>
    <mergeCell ref="B49:D49"/>
    <mergeCell ref="B53:D53"/>
    <mergeCell ref="B52:D52"/>
    <mergeCell ref="B51:D51"/>
    <mergeCell ref="H54:I54"/>
    <mergeCell ref="H46:I46"/>
    <mergeCell ref="H47:I47"/>
    <mergeCell ref="H48:I48"/>
    <mergeCell ref="H49:I49"/>
    <mergeCell ref="H53:I53"/>
    <mergeCell ref="H52:I52"/>
    <mergeCell ref="H51:I51"/>
    <mergeCell ref="A3:C3"/>
    <mergeCell ref="A1:L1"/>
    <mergeCell ref="D3:L3"/>
    <mergeCell ref="D4:L4"/>
    <mergeCell ref="B27:D27"/>
    <mergeCell ref="D5:L5"/>
    <mergeCell ref="A7:L7"/>
    <mergeCell ref="A4:C4"/>
    <mergeCell ref="A5:C5"/>
    <mergeCell ref="B11:D12"/>
    <mergeCell ref="F11:F12"/>
    <mergeCell ref="E11:E12"/>
    <mergeCell ref="B13:D13"/>
    <mergeCell ref="B14:D14"/>
    <mergeCell ref="B15:D15"/>
    <mergeCell ref="A11:A12"/>
    <mergeCell ref="B50:D50"/>
    <mergeCell ref="H50:I50"/>
    <mergeCell ref="Q11:Q12"/>
    <mergeCell ref="K11:K12"/>
    <mergeCell ref="L11:L12"/>
    <mergeCell ref="P11:P12"/>
    <mergeCell ref="B19:D19"/>
    <mergeCell ref="B30:D30"/>
    <mergeCell ref="B41:D41"/>
    <mergeCell ref="B21:D21"/>
    <mergeCell ref="B24:D24"/>
    <mergeCell ref="B25:D25"/>
    <mergeCell ref="B37:D37"/>
    <mergeCell ref="B40:D40"/>
    <mergeCell ref="B43:D43"/>
  </mergeCells>
  <conditionalFormatting sqref="H13">
    <cfRule type="expression" dxfId="4" priority="11">
      <formula>$F13="New Creation"</formula>
    </cfRule>
  </conditionalFormatting>
  <conditionalFormatting sqref="H14">
    <cfRule type="expression" dxfId="3" priority="4">
      <formula>$F14="New Creation"</formula>
    </cfRule>
  </conditionalFormatting>
  <conditionalFormatting sqref="H16:H17 H19:H20">
    <cfRule type="expression" dxfId="2" priority="3">
      <formula>$F16="New Creation"</formula>
    </cfRule>
  </conditionalFormatting>
  <conditionalFormatting sqref="H18">
    <cfRule type="expression" dxfId="1" priority="2">
      <formula>$F18="New Creation"</formula>
    </cfRule>
  </conditionalFormatting>
  <conditionalFormatting sqref="H15">
    <cfRule type="expression" dxfId="0" priority="1">
      <formula>$F15="New Creation"</formula>
    </cfRule>
  </conditionalFormatting>
  <dataValidations count="9">
    <dataValidation type="list" allowBlank="1" showInputMessage="1" showErrorMessage="1" sqref="P25:P31 P36:P42 P47:P53" xr:uid="{2918AD06-E0D8-497E-8D98-7450EC17647A}">
      <formula1>$T$5:$T$5</formula1>
    </dataValidation>
    <dataValidation type="list" allowBlank="1" showInputMessage="1" showErrorMessage="1" sqref="E47:E53" xr:uid="{83179BEC-65D2-4969-A345-8CB65F16EAA3}">
      <formula1>$T$46:$T$51</formula1>
    </dataValidation>
    <dataValidation type="custom" allowBlank="1" showInputMessage="1" showErrorMessage="1" sqref="H13:H20 I16:I20" xr:uid="{E62DB658-4649-4CE0-897C-0A24C16E8143}">
      <formula1>F13&lt;&gt;"New Creation"</formula1>
    </dataValidation>
    <dataValidation type="list" allowBlank="1" showInputMessage="1" showErrorMessage="1" sqref="F13:F20" xr:uid="{0B7A77B1-A8A2-4473-A196-661AC4C99DAA}">
      <formula1>$AB$10:$AB$13</formula1>
    </dataValidation>
    <dataValidation type="list" allowBlank="1" showInputMessage="1" showErrorMessage="1" sqref="F25:F31" xr:uid="{EAE825B4-DEAF-4B06-B6EA-D8282C071163}">
      <formula1>$AB$24:$AB$28</formula1>
    </dataValidation>
    <dataValidation type="list" allowBlank="1" showInputMessage="1" showErrorMessage="1" sqref="E36:E42" xr:uid="{88E0978B-08D5-45F0-B6E9-9949E2844B6F}">
      <formula1>$AB$35:$AB$38</formula1>
    </dataValidation>
    <dataValidation type="list" allowBlank="1" showInputMessage="1" showErrorMessage="1" sqref="E13:E20" xr:uid="{7F242FE2-AB35-44EE-8502-CB5D966CFD55}">
      <formula1>$AD$13:$AD$17</formula1>
    </dataValidation>
    <dataValidation type="list" allowBlank="1" showInputMessage="1" showErrorMessage="1" sqref="E25:E31" xr:uid="{6FF9F150-EE2F-4AFE-B1EA-F63EC512F872}">
      <formula1>$AF$24:$AF$31</formula1>
    </dataValidation>
    <dataValidation type="list" allowBlank="1" showInputMessage="1" showErrorMessage="1" sqref="P13:P20" xr:uid="{2C06DCD8-ECE9-4CA6-84C2-245B6959B824}">
      <formula1>$AB$6:$AB$7</formula1>
    </dataValidation>
  </dataValidations>
  <printOptions horizontalCentered="1"/>
  <pageMargins left="9.8425196850393706E-2" right="9.8425196850393706E-2" top="0.59055118110236227" bottom="0.39370078740157483" header="0.19685039370078741" footer="0.19685039370078741"/>
  <pageSetup paperSize="9" orientation="landscape" r:id="rId1"/>
  <headerFooter>
    <oddHeader>&amp;R&amp;A</oddHeader>
    <oddFooter>&amp;R&amp;"Arial Narrow,Regular"&amp;10Page &amp;P of &amp;N</oddFooter>
  </headerFooter>
  <rowBreaks count="1" manualBreakCount="1">
    <brk id="33" max="11" man="1"/>
  </rowBreaks>
  <colBreaks count="1" manualBreakCount="1">
    <brk id="18" max="1048575" man="1"/>
  </colBreaks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011"/>
  <sheetViews>
    <sheetView showGridLines="0" zoomScaleNormal="100" zoomScaleSheetLayoutView="100" workbookViewId="0">
      <selection activeCell="K20" sqref="K20"/>
    </sheetView>
  </sheetViews>
  <sheetFormatPr defaultColWidth="14.44140625" defaultRowHeight="15" customHeight="1" x14ac:dyDescent="0.25"/>
  <cols>
    <col min="1" max="1" width="3.21875" style="95" customWidth="1"/>
    <col min="2" max="2" width="3.109375" style="95" customWidth="1"/>
    <col min="3" max="3" width="16.44140625" style="95" customWidth="1"/>
    <col min="4" max="4" width="17.88671875" style="95" customWidth="1"/>
    <col min="5" max="5" width="6.6640625" style="95" customWidth="1"/>
    <col min="6" max="6" width="5.6640625" style="95" customWidth="1"/>
    <col min="7" max="7" width="12.44140625" style="95" customWidth="1"/>
    <col min="8" max="8" width="10.77734375" style="159" customWidth="1"/>
    <col min="9" max="9" width="17.77734375" style="152" customWidth="1"/>
    <col min="10" max="10" width="0.88671875" style="1495" customWidth="1"/>
    <col min="11" max="11" width="80.77734375" style="1495" customWidth="1"/>
    <col min="12" max="12" width="1.77734375" style="95" customWidth="1"/>
    <col min="13" max="13" width="17" style="95" hidden="1" customWidth="1"/>
    <col min="14" max="14" width="17.44140625" style="95" hidden="1" customWidth="1"/>
    <col min="15" max="15" width="57.33203125" style="95" hidden="1" customWidth="1"/>
    <col min="16" max="29" width="14.44140625" style="95" customWidth="1"/>
    <col min="30" max="16384" width="14.44140625" style="95"/>
  </cols>
  <sheetData>
    <row r="1" spans="1:15" s="65" customFormat="1" ht="15.6" x14ac:dyDescent="0.3">
      <c r="A1" s="2055" t="s">
        <v>10</v>
      </c>
      <c r="B1" s="2055"/>
      <c r="C1" s="2055"/>
      <c r="D1" s="2055"/>
      <c r="E1" s="2055"/>
      <c r="F1" s="2055"/>
      <c r="G1" s="2055"/>
      <c r="H1" s="2055"/>
      <c r="I1" s="2055"/>
      <c r="J1" s="1488"/>
      <c r="K1" s="1488" t="str">
        <f>A1</f>
        <v>FACULTY POSITION RECLASSIFICATION FOR SUCs</v>
      </c>
      <c r="M1" s="2291" t="str">
        <f>A1</f>
        <v>FACULTY POSITION RECLASSIFICATION FOR SUCs</v>
      </c>
      <c r="N1" s="2291"/>
      <c r="O1" s="2291"/>
    </row>
    <row r="2" spans="1:15" s="65" customFormat="1" ht="13.8" x14ac:dyDescent="0.3">
      <c r="H2" s="66"/>
      <c r="I2" s="59"/>
      <c r="J2" s="88"/>
      <c r="K2" s="88"/>
    </row>
    <row r="3" spans="1:15" s="65" customFormat="1" ht="15.6" x14ac:dyDescent="0.3">
      <c r="A3" s="2055" t="s">
        <v>528</v>
      </c>
      <c r="B3" s="2055"/>
      <c r="C3" s="2055"/>
      <c r="D3" s="2055"/>
      <c r="E3" s="2055"/>
      <c r="F3" s="2055"/>
      <c r="G3" s="2055"/>
      <c r="H3" s="2055"/>
      <c r="I3" s="2055"/>
      <c r="J3" s="1488"/>
      <c r="K3" s="1488"/>
      <c r="M3" s="2291" t="str">
        <f>A3</f>
        <v>KRA II - RESEARCH, INNOVATION AND CREATIVE WORK</v>
      </c>
      <c r="N3" s="2291"/>
      <c r="O3" s="2291"/>
    </row>
    <row r="4" spans="1:15" s="65" customFormat="1" ht="13.8" x14ac:dyDescent="0.3">
      <c r="A4" s="2056" t="s">
        <v>16</v>
      </c>
      <c r="B4" s="2056"/>
      <c r="C4" s="2056"/>
      <c r="D4" s="2056"/>
      <c r="E4" s="2056"/>
      <c r="F4" s="2056"/>
      <c r="G4" s="2056"/>
      <c r="H4" s="2056"/>
      <c r="I4" s="2056"/>
      <c r="J4" s="1489"/>
      <c r="K4" s="1489" t="str">
        <f>A3</f>
        <v>KRA II - RESEARCH, INNOVATION AND CREATIVE WORK</v>
      </c>
      <c r="M4" s="2292" t="str">
        <f>A4</f>
        <v>SUMMARY OF POINTS</v>
      </c>
      <c r="N4" s="2292"/>
      <c r="O4" s="2292"/>
    </row>
    <row r="5" spans="1:15" s="65" customFormat="1" ht="14.4" thickBot="1" x14ac:dyDescent="0.35">
      <c r="H5" s="66"/>
      <c r="I5" s="59"/>
      <c r="J5" s="88"/>
      <c r="K5" s="1489" t="str">
        <f>A4</f>
        <v>SUMMARY OF POINTS</v>
      </c>
    </row>
    <row r="6" spans="1:15" s="65" customFormat="1" ht="13.8" x14ac:dyDescent="0.3">
      <c r="A6" s="2287" t="str">
        <f>'Request Form'!B6</f>
        <v>LAST NAME:</v>
      </c>
      <c r="B6" s="2109"/>
      <c r="C6" s="2288"/>
      <c r="D6" s="2062">
        <f>Form1_A!E3</f>
        <v>0</v>
      </c>
      <c r="E6" s="2063"/>
      <c r="F6" s="2063"/>
      <c r="G6" s="2063"/>
      <c r="H6" s="2063"/>
      <c r="I6" s="2064"/>
      <c r="J6" s="557"/>
      <c r="K6" s="557"/>
      <c r="M6" s="58" t="str">
        <f>A6</f>
        <v>LAST NAME:</v>
      </c>
      <c r="N6" s="65">
        <f>D6</f>
        <v>0</v>
      </c>
    </row>
    <row r="7" spans="1:15" s="65" customFormat="1" ht="13.8" x14ac:dyDescent="0.3">
      <c r="A7" s="2289" t="str">
        <f>'Request Form'!B7</f>
        <v>FIRST NAME, EXT.:</v>
      </c>
      <c r="B7" s="2091"/>
      <c r="C7" s="2290"/>
      <c r="D7" s="2068">
        <f>Form1_A!E4</f>
        <v>0</v>
      </c>
      <c r="E7" s="2069"/>
      <c r="F7" s="2069"/>
      <c r="G7" s="2069"/>
      <c r="H7" s="2069"/>
      <c r="I7" s="2070"/>
      <c r="J7" s="557"/>
      <c r="K7" s="557"/>
      <c r="M7" s="58" t="str">
        <f>A7</f>
        <v>FIRST NAME, EXT.:</v>
      </c>
      <c r="N7" s="65">
        <f>D7</f>
        <v>0</v>
      </c>
    </row>
    <row r="8" spans="1:15" s="65" customFormat="1" ht="13.8" x14ac:dyDescent="0.3">
      <c r="A8" s="2289" t="str">
        <f>'Request Form'!B8</f>
        <v>MIDDLE NAME:</v>
      </c>
      <c r="B8" s="2091"/>
      <c r="C8" s="2290"/>
      <c r="D8" s="2068">
        <f>Form1_A!E5</f>
        <v>0</v>
      </c>
      <c r="E8" s="2069"/>
      <c r="F8" s="2069"/>
      <c r="G8" s="2069"/>
      <c r="H8" s="2069"/>
      <c r="I8" s="2070"/>
      <c r="J8" s="557"/>
      <c r="K8" s="557"/>
      <c r="M8" s="58" t="str">
        <f>A8</f>
        <v>MIDDLE NAME:</v>
      </c>
      <c r="N8" s="65">
        <f>D8</f>
        <v>0</v>
      </c>
    </row>
    <row r="9" spans="1:15" s="65" customFormat="1" ht="14.4" thickBot="1" x14ac:dyDescent="0.35">
      <c r="C9" s="59"/>
      <c r="D9" s="59"/>
      <c r="E9" s="67"/>
      <c r="F9" s="67"/>
      <c r="G9" s="59"/>
      <c r="H9" s="66"/>
      <c r="I9" s="59"/>
      <c r="J9" s="88"/>
      <c r="K9" s="88"/>
      <c r="M9" s="59"/>
      <c r="N9" s="59"/>
      <c r="O9" s="59"/>
    </row>
    <row r="10" spans="1:15" s="59" customFormat="1" ht="15" customHeight="1" thickBot="1" x14ac:dyDescent="0.35">
      <c r="A10" s="2074" t="s">
        <v>100</v>
      </c>
      <c r="B10" s="2075"/>
      <c r="C10" s="2075"/>
      <c r="D10" s="2075"/>
      <c r="E10" s="2075"/>
      <c r="F10" s="2075"/>
      <c r="G10" s="2075"/>
      <c r="H10" s="2075"/>
      <c r="I10" s="2076"/>
      <c r="J10" s="1489"/>
      <c r="K10" s="1610" t="s">
        <v>447</v>
      </c>
      <c r="M10" s="2056" t="str">
        <f>A10</f>
        <v>CRITERION A - RESEARCH OUTPUTS (MAX = 100 POINTS)</v>
      </c>
      <c r="N10" s="2056"/>
      <c r="O10" s="2056"/>
    </row>
    <row r="11" spans="1:15" s="59" customFormat="1" ht="14.4" thickBot="1" x14ac:dyDescent="0.35">
      <c r="A11" s="660"/>
      <c r="B11" s="661"/>
      <c r="C11" s="661"/>
      <c r="D11" s="661"/>
      <c r="E11" s="661"/>
      <c r="F11" s="661"/>
      <c r="G11" s="661"/>
      <c r="H11" s="661"/>
      <c r="I11" s="662"/>
      <c r="J11" s="1489"/>
      <c r="K11" s="1638"/>
      <c r="M11" s="73" t="s">
        <v>174</v>
      </c>
      <c r="N11" s="73" t="s">
        <v>19</v>
      </c>
      <c r="O11" s="73" t="s">
        <v>266</v>
      </c>
    </row>
    <row r="12" spans="1:15" s="64" customFormat="1" ht="14.4" thickBot="1" x14ac:dyDescent="0.35">
      <c r="A12" s="68" t="s">
        <v>43</v>
      </c>
      <c r="B12" s="69" t="s">
        <v>563</v>
      </c>
      <c r="C12" s="69"/>
      <c r="D12" s="69"/>
      <c r="E12" s="69"/>
      <c r="F12" s="69"/>
      <c r="G12" s="70"/>
      <c r="H12" s="71" t="s">
        <v>0</v>
      </c>
      <c r="I12" s="72" t="s">
        <v>19</v>
      </c>
      <c r="J12" s="1517"/>
      <c r="K12" s="233" t="str">
        <f>B12</f>
        <v>SCHOLARLY RESEARCHE PAPERS PUBLISHED</v>
      </c>
      <c r="M12" s="150"/>
      <c r="N12" s="633"/>
      <c r="O12" s="655"/>
    </row>
    <row r="13" spans="1:15" s="65" customFormat="1" ht="13.8" x14ac:dyDescent="0.3">
      <c r="A13" s="75"/>
      <c r="B13" s="76" t="s">
        <v>52</v>
      </c>
      <c r="C13" s="77" t="s">
        <v>567</v>
      </c>
      <c r="D13" s="78"/>
      <c r="E13" s="79"/>
      <c r="F13" s="79"/>
      <c r="G13" s="78"/>
      <c r="H13" s="638">
        <f>Form2_A!I32</f>
        <v>0</v>
      </c>
      <c r="I13" s="80"/>
      <c r="J13" s="1518"/>
      <c r="K13" s="1639"/>
      <c r="M13" s="1322">
        <f>Form2_A!P32</f>
        <v>0</v>
      </c>
      <c r="N13" s="1322"/>
      <c r="O13" s="646"/>
    </row>
    <row r="14" spans="1:15" s="65" customFormat="1" ht="14.4" thickBot="1" x14ac:dyDescent="0.35">
      <c r="A14" s="75"/>
      <c r="B14" s="76" t="s">
        <v>53</v>
      </c>
      <c r="C14" s="77" t="s">
        <v>568</v>
      </c>
      <c r="D14" s="78"/>
      <c r="E14" s="79"/>
      <c r="F14" s="79"/>
      <c r="G14" s="78"/>
      <c r="H14" s="638">
        <f>Form2_A!J57</f>
        <v>0</v>
      </c>
      <c r="I14" s="80"/>
      <c r="J14" s="1518"/>
      <c r="K14" s="1634"/>
      <c r="M14" s="603">
        <f>Form2_A!Q57</f>
        <v>0</v>
      </c>
      <c r="N14" s="603"/>
      <c r="O14" s="563"/>
    </row>
    <row r="15" spans="1:15" ht="14.4" thickBot="1" x14ac:dyDescent="0.3">
      <c r="A15" s="97" t="s">
        <v>17</v>
      </c>
      <c r="B15" s="98"/>
      <c r="C15" s="99"/>
      <c r="D15" s="98"/>
      <c r="E15" s="98"/>
      <c r="F15" s="98"/>
      <c r="G15" s="99"/>
      <c r="H15" s="1306">
        <f>SUM(H13:H14)</f>
        <v>0</v>
      </c>
      <c r="I15" s="100"/>
      <c r="J15" s="1519"/>
      <c r="K15" s="1635"/>
      <c r="M15" s="1314">
        <f>SUM(M13:M14)</f>
        <v>0</v>
      </c>
      <c r="N15" s="1323"/>
      <c r="O15" s="572"/>
    </row>
    <row r="16" spans="1:15" ht="14.4" thickBot="1" x14ac:dyDescent="0.3">
      <c r="A16" s="97"/>
      <c r="B16" s="98"/>
      <c r="C16" s="99"/>
      <c r="D16" s="98"/>
      <c r="E16" s="98"/>
      <c r="F16" s="98"/>
      <c r="G16" s="99"/>
      <c r="H16" s="303"/>
      <c r="I16" s="100"/>
      <c r="J16" s="1519"/>
      <c r="K16" s="1640"/>
      <c r="M16" s="1324"/>
      <c r="N16" s="1325"/>
      <c r="O16" s="96"/>
    </row>
    <row r="17" spans="1:15" s="64" customFormat="1" ht="14.4" thickBot="1" x14ac:dyDescent="0.35">
      <c r="A17" s="68" t="s">
        <v>44</v>
      </c>
      <c r="B17" s="69" t="s">
        <v>111</v>
      </c>
      <c r="C17" s="69"/>
      <c r="D17" s="69"/>
      <c r="E17" s="69"/>
      <c r="F17" s="69"/>
      <c r="G17" s="70"/>
      <c r="H17" s="634"/>
      <c r="I17" s="101"/>
      <c r="J17" s="1520"/>
      <c r="K17" s="1642" t="str">
        <f>B17</f>
        <v>RESEARCH OUTPUT TRANSLATED INTO PROJECT, POLICY OR PRODUCT</v>
      </c>
      <c r="M17" s="1326"/>
      <c r="N17" s="1327"/>
      <c r="O17" s="102"/>
    </row>
    <row r="18" spans="1:15" s="64" customFormat="1" ht="13.8" x14ac:dyDescent="0.3">
      <c r="A18" s="103"/>
      <c r="B18" s="104" t="s">
        <v>56</v>
      </c>
      <c r="C18" s="105" t="s">
        <v>143</v>
      </c>
      <c r="D18" s="106"/>
      <c r="E18" s="106"/>
      <c r="F18" s="106"/>
      <c r="G18" s="107"/>
      <c r="H18" s="635">
        <f>Form2_A!I72</f>
        <v>0</v>
      </c>
      <c r="I18" s="108"/>
      <c r="J18" s="1520"/>
      <c r="K18" s="1641"/>
      <c r="M18" s="608">
        <f>Form2_A!P72</f>
        <v>0</v>
      </c>
      <c r="N18" s="1328"/>
      <c r="O18" s="565"/>
    </row>
    <row r="19" spans="1:15" s="64" customFormat="1" ht="14.4" thickBot="1" x14ac:dyDescent="0.35">
      <c r="A19" s="109"/>
      <c r="B19" s="110" t="s">
        <v>57</v>
      </c>
      <c r="C19" s="111" t="s">
        <v>141</v>
      </c>
      <c r="D19" s="112"/>
      <c r="E19" s="112"/>
      <c r="F19" s="112"/>
      <c r="G19" s="113"/>
      <c r="H19" s="636">
        <f>Form2_A!J86</f>
        <v>0</v>
      </c>
      <c r="I19" s="114"/>
      <c r="J19" s="1520"/>
      <c r="K19" s="1636"/>
      <c r="M19" s="612">
        <f>Form2_A!Q86</f>
        <v>0</v>
      </c>
      <c r="N19" s="1329"/>
      <c r="O19" s="647"/>
    </row>
    <row r="20" spans="1:15" ht="14.4" thickBot="1" x14ac:dyDescent="0.3">
      <c r="A20" s="97" t="s">
        <v>17</v>
      </c>
      <c r="B20" s="98"/>
      <c r="C20" s="99"/>
      <c r="D20" s="98"/>
      <c r="E20" s="98"/>
      <c r="F20" s="98"/>
      <c r="G20" s="99"/>
      <c r="H20" s="1306">
        <f>SUM(H18:H19)</f>
        <v>0</v>
      </c>
      <c r="I20" s="100"/>
      <c r="J20" s="1519"/>
      <c r="K20" s="1635"/>
      <c r="M20" s="614">
        <f>SUM(M18:M19)</f>
        <v>0</v>
      </c>
      <c r="N20" s="1323"/>
      <c r="O20" s="572"/>
    </row>
    <row r="21" spans="1:15" ht="14.4" thickBot="1" x14ac:dyDescent="0.3">
      <c r="A21" s="63"/>
      <c r="B21" s="59"/>
      <c r="C21" s="152"/>
      <c r="D21" s="59"/>
      <c r="E21" s="59"/>
      <c r="F21" s="59"/>
      <c r="G21" s="152"/>
      <c r="H21" s="657"/>
      <c r="I21" s="658"/>
      <c r="J21" s="1519"/>
      <c r="K21" s="1635"/>
      <c r="M21" s="1330"/>
      <c r="N21" s="1325"/>
      <c r="O21" s="96"/>
    </row>
    <row r="22" spans="1:15" s="64" customFormat="1" ht="14.4" thickBot="1" x14ac:dyDescent="0.3">
      <c r="A22" s="68" t="s">
        <v>45</v>
      </c>
      <c r="B22" s="69" t="s">
        <v>520</v>
      </c>
      <c r="C22" s="69"/>
      <c r="D22" s="69"/>
      <c r="E22" s="69"/>
      <c r="F22" s="69"/>
      <c r="G22" s="852"/>
      <c r="H22" s="71"/>
      <c r="I22" s="1362"/>
      <c r="J22" s="1518"/>
      <c r="K22" s="1643"/>
      <c r="M22" s="1325"/>
      <c r="N22" s="1327"/>
      <c r="O22" s="102"/>
    </row>
    <row r="23" spans="1:15" s="64" customFormat="1" ht="14.4" thickBot="1" x14ac:dyDescent="0.35">
      <c r="A23" s="1358"/>
      <c r="B23" s="1359" t="s">
        <v>601</v>
      </c>
      <c r="C23" s="1360"/>
      <c r="D23" s="1360"/>
      <c r="E23" s="1360"/>
      <c r="F23" s="1360"/>
      <c r="G23" s="1361"/>
      <c r="H23" s="1426">
        <f>Form2_A!J106</f>
        <v>0</v>
      </c>
      <c r="I23" s="387">
        <f>IF(H23&lt;=40,H23,40)</f>
        <v>0</v>
      </c>
      <c r="J23" s="1521"/>
      <c r="K23" s="1645" t="str">
        <f>B22</f>
        <v>RESEARCH PUBLICATION CITED</v>
      </c>
      <c r="M23" s="1331">
        <f>Form2_A!Q106</f>
        <v>0</v>
      </c>
      <c r="N23" s="1331">
        <f>IF(M23&lt;=40,M23,40)</f>
        <v>0</v>
      </c>
      <c r="O23" s="648"/>
    </row>
    <row r="24" spans="1:15" s="64" customFormat="1" ht="14.4" thickBot="1" x14ac:dyDescent="0.3">
      <c r="A24" s="116"/>
      <c r="B24" s="117" t="s">
        <v>602</v>
      </c>
      <c r="C24" s="118"/>
      <c r="D24" s="118"/>
      <c r="E24" s="118"/>
      <c r="F24" s="118"/>
      <c r="G24" s="119"/>
      <c r="H24" s="1427">
        <f>Form2_A!J125</f>
        <v>0</v>
      </c>
      <c r="I24" s="387">
        <f>IF(H24&lt;=60,H24,60)</f>
        <v>0</v>
      </c>
      <c r="J24" s="1521"/>
      <c r="K24" s="1644"/>
      <c r="M24" s="1333">
        <f>Form2_A!Q125</f>
        <v>0</v>
      </c>
      <c r="N24" s="1428">
        <f>IF(M24&lt;=60,M24,60)</f>
        <v>0</v>
      </c>
      <c r="O24" s="647"/>
    </row>
    <row r="25" spans="1:15" ht="14.4" thickBot="1" x14ac:dyDescent="0.3">
      <c r="A25" s="97" t="s">
        <v>17</v>
      </c>
      <c r="B25" s="98"/>
      <c r="C25" s="99"/>
      <c r="D25" s="98"/>
      <c r="E25" s="98"/>
      <c r="F25" s="98"/>
      <c r="G25" s="99"/>
      <c r="H25" s="1306">
        <f>SUM(I23:I24)</f>
        <v>0</v>
      </c>
      <c r="I25" s="100"/>
      <c r="J25" s="1519"/>
      <c r="K25" s="1635"/>
      <c r="M25" s="1354">
        <f>SUM(N23:N24)</f>
        <v>0</v>
      </c>
      <c r="N25" s="1335"/>
      <c r="O25" s="572"/>
    </row>
    <row r="26" spans="1:15" s="65" customFormat="1" ht="14.4" thickBot="1" x14ac:dyDescent="0.3">
      <c r="A26" s="2284" t="s">
        <v>71</v>
      </c>
      <c r="B26" s="2285"/>
      <c r="C26" s="2285"/>
      <c r="D26" s="2285"/>
      <c r="E26" s="2285"/>
      <c r="F26" s="2285"/>
      <c r="G26" s="2286"/>
      <c r="H26" s="1305">
        <f>H15+H20+H25</f>
        <v>0</v>
      </c>
      <c r="I26" s="120">
        <f>IF(H26&gt;=100,100,H26)</f>
        <v>0</v>
      </c>
      <c r="J26" s="1522"/>
      <c r="K26" s="1637"/>
      <c r="M26" s="1353">
        <f>M15+M20+M25</f>
        <v>0</v>
      </c>
      <c r="N26" s="1336">
        <f>IF(M26&gt;=100,100,M26)</f>
        <v>0</v>
      </c>
      <c r="O26" s="632"/>
    </row>
    <row r="27" spans="1:15" s="65" customFormat="1" ht="14.4" thickBot="1" x14ac:dyDescent="0.3">
      <c r="C27" s="59"/>
      <c r="D27" s="59"/>
      <c r="E27" s="67"/>
      <c r="F27" s="67"/>
      <c r="G27" s="59"/>
      <c r="H27" s="121"/>
      <c r="I27" s="59"/>
      <c r="J27" s="88"/>
      <c r="K27" s="88"/>
      <c r="M27" s="1337"/>
      <c r="N27" s="1338"/>
    </row>
    <row r="28" spans="1:15" s="65" customFormat="1" ht="15" customHeight="1" thickBot="1" x14ac:dyDescent="0.35">
      <c r="A28" s="2074" t="s">
        <v>112</v>
      </c>
      <c r="B28" s="2075"/>
      <c r="C28" s="2075"/>
      <c r="D28" s="2075"/>
      <c r="E28" s="2075"/>
      <c r="F28" s="2075"/>
      <c r="G28" s="2075"/>
      <c r="H28" s="2075"/>
      <c r="I28" s="2076"/>
      <c r="J28" s="1489"/>
      <c r="K28" s="1610" t="s">
        <v>447</v>
      </c>
      <c r="M28" s="2056" t="str">
        <f>A28</f>
        <v>CRITERION B - INVENTIONS (MAX = 100 POINTS)</v>
      </c>
      <c r="N28" s="2056"/>
      <c r="O28" s="2056"/>
    </row>
    <row r="29" spans="1:15" s="65" customFormat="1" ht="14.4" thickBot="1" x14ac:dyDescent="0.35">
      <c r="A29" s="660"/>
      <c r="B29" s="661"/>
      <c r="C29" s="661"/>
      <c r="D29" s="661"/>
      <c r="E29" s="661"/>
      <c r="F29" s="661"/>
      <c r="G29" s="661"/>
      <c r="H29" s="661"/>
      <c r="I29" s="662"/>
      <c r="J29" s="1489"/>
      <c r="K29" s="1646"/>
      <c r="M29" s="73" t="s">
        <v>174</v>
      </c>
      <c r="N29" s="73" t="s">
        <v>19</v>
      </c>
      <c r="O29" s="73" t="s">
        <v>266</v>
      </c>
    </row>
    <row r="30" spans="1:15" s="64" customFormat="1" ht="14.4" thickBot="1" x14ac:dyDescent="0.35">
      <c r="A30" s="68" t="s">
        <v>43</v>
      </c>
      <c r="B30" s="69" t="s">
        <v>564</v>
      </c>
      <c r="C30" s="69"/>
      <c r="D30" s="69"/>
      <c r="E30" s="123"/>
      <c r="F30" s="123"/>
      <c r="G30" s="69"/>
      <c r="H30" s="71" t="s">
        <v>0</v>
      </c>
      <c r="I30" s="72" t="s">
        <v>19</v>
      </c>
      <c r="J30" s="1517"/>
      <c r="K30" s="233" t="str">
        <f>B30</f>
        <v>PATENTED INVENTIONS</v>
      </c>
      <c r="M30" s="633"/>
      <c r="N30" s="633"/>
      <c r="O30" s="633"/>
    </row>
    <row r="31" spans="1:15" s="65" customFormat="1" ht="13.8" x14ac:dyDescent="0.3">
      <c r="A31" s="124"/>
      <c r="B31" s="125" t="s">
        <v>52</v>
      </c>
      <c r="C31" s="78" t="s">
        <v>133</v>
      </c>
      <c r="D31" s="78"/>
      <c r="E31" s="79"/>
      <c r="F31" s="79"/>
      <c r="G31" s="78"/>
      <c r="H31" s="637"/>
      <c r="I31" s="80"/>
      <c r="J31" s="1518"/>
      <c r="K31" s="1647"/>
      <c r="M31" s="653"/>
      <c r="N31" s="653"/>
      <c r="O31" s="568"/>
    </row>
    <row r="32" spans="1:15" s="65" customFormat="1" ht="13.8" x14ac:dyDescent="0.3">
      <c r="A32" s="75"/>
      <c r="B32" s="77"/>
      <c r="C32" s="77" t="s">
        <v>125</v>
      </c>
      <c r="D32" s="78"/>
      <c r="E32" s="79"/>
      <c r="F32" s="79"/>
      <c r="G32" s="78"/>
      <c r="H32" s="637"/>
      <c r="I32" s="80"/>
      <c r="J32" s="1518"/>
      <c r="K32" s="1527"/>
      <c r="M32" s="1339"/>
      <c r="N32" s="1339"/>
      <c r="O32" s="569"/>
    </row>
    <row r="33" spans="1:15" s="65" customFormat="1" ht="13.8" x14ac:dyDescent="0.25">
      <c r="A33" s="75"/>
      <c r="B33" s="77"/>
      <c r="C33" s="77" t="s">
        <v>134</v>
      </c>
      <c r="D33" s="78"/>
      <c r="E33" s="79"/>
      <c r="F33" s="79"/>
      <c r="G33" s="78"/>
      <c r="H33" s="638">
        <f>'Form2-B'!I29</f>
        <v>0</v>
      </c>
      <c r="I33" s="80"/>
      <c r="J33" s="1518"/>
      <c r="K33" s="1527"/>
      <c r="M33" s="1340">
        <f>'Form2-B'!P29</f>
        <v>0</v>
      </c>
      <c r="N33" s="1339"/>
      <c r="O33" s="569"/>
    </row>
    <row r="34" spans="1:15" s="65" customFormat="1" ht="13.8" x14ac:dyDescent="0.25">
      <c r="A34" s="75"/>
      <c r="B34" s="77"/>
      <c r="C34" s="77" t="s">
        <v>135</v>
      </c>
      <c r="D34" s="78"/>
      <c r="E34" s="79"/>
      <c r="F34" s="79"/>
      <c r="G34" s="78"/>
      <c r="H34" s="638">
        <f>'Form2-B'!J48</f>
        <v>0</v>
      </c>
      <c r="I34" s="80"/>
      <c r="J34" s="1518"/>
      <c r="K34" s="1527"/>
      <c r="M34" s="1340">
        <f>'Form2-B'!Q48</f>
        <v>0</v>
      </c>
      <c r="N34" s="1339"/>
      <c r="O34" s="569"/>
    </row>
    <row r="35" spans="1:15" s="65" customFormat="1" ht="13.8" x14ac:dyDescent="0.3">
      <c r="A35" s="81"/>
      <c r="B35" s="83"/>
      <c r="C35" s="83" t="s">
        <v>334</v>
      </c>
      <c r="D35" s="84"/>
      <c r="E35" s="85"/>
      <c r="F35" s="85"/>
      <c r="G35" s="84"/>
      <c r="H35" s="639"/>
      <c r="I35" s="86"/>
      <c r="J35" s="1518"/>
      <c r="K35" s="1527"/>
      <c r="M35" s="1331"/>
      <c r="N35" s="1339"/>
      <c r="O35" s="569"/>
    </row>
    <row r="36" spans="1:15" s="65" customFormat="1" ht="13.8" x14ac:dyDescent="0.25">
      <c r="A36" s="75"/>
      <c r="B36" s="77"/>
      <c r="C36" s="77" t="s">
        <v>134</v>
      </c>
      <c r="D36" s="78"/>
      <c r="E36" s="79"/>
      <c r="F36" s="79"/>
      <c r="G36" s="78"/>
      <c r="H36" s="638">
        <f>'Form2-B'!I68</f>
        <v>0</v>
      </c>
      <c r="I36" s="80"/>
      <c r="J36" s="1518"/>
      <c r="K36" s="1527"/>
      <c r="M36" s="1340">
        <f>'Form2-B'!P68</f>
        <v>0</v>
      </c>
      <c r="N36" s="1339"/>
      <c r="O36" s="569"/>
    </row>
    <row r="37" spans="1:15" s="65" customFormat="1" ht="13.8" x14ac:dyDescent="0.25">
      <c r="A37" s="75"/>
      <c r="B37" s="77"/>
      <c r="C37" s="77" t="s">
        <v>135</v>
      </c>
      <c r="D37" s="78"/>
      <c r="E37" s="79"/>
      <c r="F37" s="79"/>
      <c r="G37" s="78"/>
      <c r="H37" s="638">
        <f>'Form2-B'!J87</f>
        <v>0</v>
      </c>
      <c r="I37" s="80"/>
      <c r="J37" s="1518"/>
      <c r="K37" s="1527"/>
      <c r="M37" s="1341">
        <f>'Form2-B'!Q87</f>
        <v>0</v>
      </c>
      <c r="N37" s="1342"/>
      <c r="O37" s="649"/>
    </row>
    <row r="38" spans="1:15" s="65" customFormat="1" ht="13.8" x14ac:dyDescent="0.3">
      <c r="A38" s="87"/>
      <c r="B38" s="84" t="s">
        <v>126</v>
      </c>
      <c r="C38" s="84"/>
      <c r="D38" s="84"/>
      <c r="E38" s="85"/>
      <c r="F38" s="85"/>
      <c r="G38" s="84"/>
      <c r="H38" s="639"/>
      <c r="I38" s="86"/>
      <c r="J38" s="1518"/>
      <c r="K38" s="1527"/>
      <c r="M38" s="1343"/>
      <c r="N38" s="1343"/>
      <c r="O38" s="651"/>
    </row>
    <row r="39" spans="1:15" s="65" customFormat="1" ht="13.8" x14ac:dyDescent="0.3">
      <c r="A39" s="128"/>
      <c r="B39" s="78"/>
      <c r="C39" s="77" t="s">
        <v>128</v>
      </c>
      <c r="D39" s="78"/>
      <c r="E39" s="79"/>
      <c r="F39" s="79"/>
      <c r="G39" s="78"/>
      <c r="H39" s="876">
        <f>'Form2-B'!J102</f>
        <v>0</v>
      </c>
      <c r="I39" s="387">
        <f>IF(H39&lt;=20,H39,20)</f>
        <v>0</v>
      </c>
      <c r="J39" s="1521"/>
      <c r="K39" s="1528"/>
      <c r="M39" s="1344">
        <f>'Form2-B'!P102</f>
        <v>0</v>
      </c>
      <c r="N39" s="1344">
        <f>IF(M39&lt;=20,M39,20)</f>
        <v>0</v>
      </c>
      <c r="O39" s="569"/>
    </row>
    <row r="40" spans="1:15" s="65" customFormat="1" ht="14.4" thickBot="1" x14ac:dyDescent="0.35">
      <c r="A40" s="129"/>
      <c r="B40" s="130"/>
      <c r="C40" s="131" t="s">
        <v>129</v>
      </c>
      <c r="D40" s="130"/>
      <c r="E40" s="132"/>
      <c r="F40" s="132"/>
      <c r="G40" s="130"/>
      <c r="H40" s="877">
        <f>'Form2-B'!J116</f>
        <v>0</v>
      </c>
      <c r="I40" s="388">
        <f>IF(H40&lt;=30,H40,30)</f>
        <v>0</v>
      </c>
      <c r="J40" s="1521"/>
      <c r="K40" s="1528"/>
      <c r="M40" s="603">
        <f>'Form2-B'!P116</f>
        <v>0</v>
      </c>
      <c r="N40" s="603">
        <f>IF(M40&lt;=30,M40,30)</f>
        <v>0</v>
      </c>
      <c r="O40" s="571"/>
    </row>
    <row r="41" spans="1:15" ht="14.4" thickBot="1" x14ac:dyDescent="0.3">
      <c r="A41" s="97" t="s">
        <v>17</v>
      </c>
      <c r="B41" s="98"/>
      <c r="C41" s="99"/>
      <c r="D41" s="98"/>
      <c r="E41" s="98"/>
      <c r="F41" s="98"/>
      <c r="G41" s="99"/>
      <c r="H41" s="1306">
        <f>H33+H34+H36+H37+I39+I40</f>
        <v>0</v>
      </c>
      <c r="I41" s="1352"/>
      <c r="J41" s="1523"/>
      <c r="K41" s="1530"/>
      <c r="M41" s="1353">
        <f>SUM(M33:M40)</f>
        <v>0</v>
      </c>
      <c r="N41" s="1335">
        <f>M33+M34+M36+M37+N39+N40</f>
        <v>0</v>
      </c>
      <c r="O41" s="650"/>
    </row>
    <row r="42" spans="1:15" ht="14.4" thickBot="1" x14ac:dyDescent="0.3">
      <c r="A42" s="97"/>
      <c r="B42" s="98"/>
      <c r="C42" s="99"/>
      <c r="D42" s="98"/>
      <c r="E42" s="98"/>
      <c r="F42" s="98"/>
      <c r="G42" s="99"/>
      <c r="H42" s="659"/>
      <c r="I42" s="389"/>
      <c r="J42" s="1524"/>
      <c r="K42" s="1648"/>
      <c r="M42" s="1336"/>
      <c r="N42" s="1335"/>
      <c r="O42" s="650"/>
    </row>
    <row r="43" spans="1:15" s="64" customFormat="1" ht="14.4" thickBot="1" x14ac:dyDescent="0.35">
      <c r="A43" s="68" t="s">
        <v>44</v>
      </c>
      <c r="B43" s="69" t="s">
        <v>565</v>
      </c>
      <c r="C43" s="69"/>
      <c r="D43" s="69"/>
      <c r="E43" s="69"/>
      <c r="F43" s="69"/>
      <c r="G43" s="69"/>
      <c r="H43" s="133"/>
      <c r="I43" s="134"/>
      <c r="J43" s="1525"/>
      <c r="K43" s="1650" t="str">
        <f>B43</f>
        <v>NON-PATENTABLE INVENTIONS</v>
      </c>
      <c r="M43" s="1345"/>
      <c r="N43" s="1345"/>
      <c r="O43" s="655"/>
    </row>
    <row r="44" spans="1:15" s="64" customFormat="1" ht="13.8" x14ac:dyDescent="0.3">
      <c r="A44" s="103"/>
      <c r="B44" s="106" t="s">
        <v>566</v>
      </c>
      <c r="C44" s="106"/>
      <c r="D44" s="106"/>
      <c r="E44" s="106"/>
      <c r="F44" s="106"/>
      <c r="G44" s="106"/>
      <c r="H44" s="640"/>
      <c r="I44" s="135"/>
      <c r="J44" s="1525"/>
      <c r="K44" s="1649"/>
      <c r="M44" s="1346"/>
      <c r="N44" s="1346"/>
      <c r="O44" s="654"/>
    </row>
    <row r="45" spans="1:15" ht="13.8" x14ac:dyDescent="0.25">
      <c r="A45" s="124"/>
      <c r="B45" s="77"/>
      <c r="C45" s="136" t="s">
        <v>144</v>
      </c>
      <c r="D45" s="78"/>
      <c r="E45" s="78"/>
      <c r="F45" s="78"/>
      <c r="G45" s="137"/>
      <c r="H45" s="641"/>
      <c r="I45" s="138"/>
      <c r="J45" s="1526"/>
      <c r="K45" s="1508"/>
      <c r="M45" s="1347"/>
      <c r="N45" s="1347"/>
      <c r="O45" s="652"/>
    </row>
    <row r="46" spans="1:15" ht="13.8" x14ac:dyDescent="0.25">
      <c r="A46" s="81"/>
      <c r="B46" s="83"/>
      <c r="C46" s="139" t="s">
        <v>572</v>
      </c>
      <c r="D46" s="84"/>
      <c r="E46" s="84"/>
      <c r="F46" s="84"/>
      <c r="G46" s="140"/>
      <c r="H46" s="639">
        <f>'Form2-B'!I133</f>
        <v>0</v>
      </c>
      <c r="I46" s="141"/>
      <c r="J46" s="1526"/>
      <c r="K46" s="1508"/>
      <c r="M46" s="1340">
        <f>'Form2-B'!P133</f>
        <v>0</v>
      </c>
      <c r="N46" s="1347"/>
      <c r="O46" s="652"/>
    </row>
    <row r="47" spans="1:15" ht="13.8" x14ac:dyDescent="0.25">
      <c r="A47" s="91"/>
      <c r="B47" s="89"/>
      <c r="C47" s="93" t="s">
        <v>573</v>
      </c>
      <c r="D47" s="90"/>
      <c r="E47" s="90"/>
      <c r="F47" s="90"/>
      <c r="G47" s="94"/>
      <c r="H47" s="642">
        <f>'Form2-B'!J147</f>
        <v>0</v>
      </c>
      <c r="I47" s="142"/>
      <c r="J47" s="1526"/>
      <c r="K47" s="1508"/>
      <c r="M47" s="1340">
        <f>'Form2-B'!Q147</f>
        <v>0</v>
      </c>
      <c r="N47" s="1347"/>
      <c r="O47" s="652"/>
    </row>
    <row r="48" spans="1:15" ht="13.8" x14ac:dyDescent="0.25">
      <c r="A48" s="81"/>
      <c r="B48" s="83"/>
      <c r="C48" s="139" t="s">
        <v>574</v>
      </c>
      <c r="D48" s="84"/>
      <c r="E48" s="84"/>
      <c r="F48" s="84"/>
      <c r="G48" s="140"/>
      <c r="H48" s="639">
        <f>'Form2-B'!J162</f>
        <v>0</v>
      </c>
      <c r="I48" s="141"/>
      <c r="J48" s="1526"/>
      <c r="K48" s="1508"/>
      <c r="M48" s="1340">
        <f>'Form2-B'!P162</f>
        <v>0</v>
      </c>
      <c r="N48" s="1347"/>
      <c r="O48" s="652"/>
    </row>
    <row r="49" spans="1:15" ht="13.8" x14ac:dyDescent="0.25">
      <c r="A49" s="143" t="s">
        <v>113</v>
      </c>
      <c r="B49" s="84" t="s">
        <v>575</v>
      </c>
      <c r="C49" s="140"/>
      <c r="D49" s="84"/>
      <c r="E49" s="84"/>
      <c r="F49" s="84"/>
      <c r="G49" s="140"/>
      <c r="H49" s="643"/>
      <c r="I49" s="141"/>
      <c r="J49" s="1526"/>
      <c r="K49" s="1508"/>
      <c r="M49" s="1340"/>
      <c r="N49" s="1347"/>
      <c r="O49" s="652"/>
    </row>
    <row r="50" spans="1:15" ht="13.8" x14ac:dyDescent="0.25">
      <c r="A50" s="81"/>
      <c r="B50" s="83" t="s">
        <v>131</v>
      </c>
      <c r="C50" s="140"/>
      <c r="D50" s="84"/>
      <c r="E50" s="84"/>
      <c r="F50" s="84"/>
      <c r="G50" s="140"/>
      <c r="H50" s="639">
        <f>'Form2-B'!I177</f>
        <v>0</v>
      </c>
      <c r="I50" s="141"/>
      <c r="J50" s="1526"/>
      <c r="K50" s="1508"/>
      <c r="M50" s="1340">
        <f>'Form2-B'!P177</f>
        <v>0</v>
      </c>
      <c r="N50" s="1347"/>
      <c r="O50" s="652"/>
    </row>
    <row r="51" spans="1:15" ht="14.4" thickBot="1" x14ac:dyDescent="0.3">
      <c r="A51" s="144"/>
      <c r="B51" s="131" t="s">
        <v>132</v>
      </c>
      <c r="C51" s="145"/>
      <c r="D51" s="130"/>
      <c r="E51" s="130"/>
      <c r="F51" s="130"/>
      <c r="G51" s="145"/>
      <c r="H51" s="644">
        <f>'Form2-B'!J191</f>
        <v>0</v>
      </c>
      <c r="I51" s="146"/>
      <c r="J51" s="1526"/>
      <c r="K51" s="1508"/>
      <c r="M51" s="1341">
        <f>'Form2-B'!Q191</f>
        <v>0</v>
      </c>
      <c r="N51" s="1348"/>
      <c r="O51" s="656"/>
    </row>
    <row r="52" spans="1:15" ht="14.4" thickBot="1" x14ac:dyDescent="0.3">
      <c r="A52" s="97" t="s">
        <v>17</v>
      </c>
      <c r="B52" s="98"/>
      <c r="C52" s="99"/>
      <c r="D52" s="98"/>
      <c r="E52" s="98"/>
      <c r="F52" s="98"/>
      <c r="G52" s="99"/>
      <c r="H52" s="863">
        <f>SUM(H46:H51)</f>
        <v>0</v>
      </c>
      <c r="I52" s="147"/>
      <c r="J52" s="1489"/>
      <c r="K52" s="1507"/>
      <c r="M52" s="1354">
        <f>SUM(M46:M51)</f>
        <v>0</v>
      </c>
      <c r="N52" s="1335"/>
      <c r="O52" s="572"/>
    </row>
    <row r="53" spans="1:15" ht="14.4" thickBot="1" x14ac:dyDescent="0.3">
      <c r="A53" s="2284" t="s">
        <v>38</v>
      </c>
      <c r="B53" s="2285"/>
      <c r="C53" s="2285"/>
      <c r="D53" s="2285"/>
      <c r="E53" s="2285"/>
      <c r="F53" s="2285"/>
      <c r="G53" s="2286"/>
      <c r="H53" s="1305">
        <f>H41+H52</f>
        <v>0</v>
      </c>
      <c r="I53" s="120">
        <f>IF(H53&gt;=100,100,H53)</f>
        <v>0</v>
      </c>
      <c r="J53" s="1522"/>
      <c r="K53" s="1529"/>
      <c r="M53" s="1354">
        <f>M41+M52</f>
        <v>0</v>
      </c>
      <c r="N53" s="1335">
        <f>IF(M53&gt;=100,100,M53)</f>
        <v>0</v>
      </c>
      <c r="O53" s="572"/>
    </row>
    <row r="54" spans="1:15" ht="14.4" thickBot="1" x14ac:dyDescent="0.3">
      <c r="D54" s="65"/>
      <c r="E54" s="65"/>
      <c r="F54" s="65"/>
      <c r="H54" s="149"/>
      <c r="I54" s="95"/>
      <c r="J54" s="206"/>
      <c r="K54" s="206"/>
      <c r="M54" s="122"/>
    </row>
    <row r="55" spans="1:15" ht="15" customHeight="1" thickBot="1" x14ac:dyDescent="0.3">
      <c r="A55" s="2084" t="s">
        <v>114</v>
      </c>
      <c r="B55" s="2085"/>
      <c r="C55" s="2085"/>
      <c r="D55" s="2085"/>
      <c r="E55" s="2085"/>
      <c r="F55" s="2085"/>
      <c r="G55" s="2085"/>
      <c r="H55" s="2085"/>
      <c r="I55" s="2086"/>
      <c r="J55" s="1494"/>
      <c r="K55" s="1614" t="s">
        <v>447</v>
      </c>
      <c r="M55" s="2056" t="str">
        <f>A55</f>
        <v>CRITERION C - CREATIVE WORKS (MAX = 100 POINTS)</v>
      </c>
      <c r="N55" s="2056"/>
      <c r="O55" s="2056"/>
    </row>
    <row r="56" spans="1:15" ht="14.4" thickBot="1" x14ac:dyDescent="0.3">
      <c r="A56" s="663"/>
      <c r="B56" s="664"/>
      <c r="C56" s="664"/>
      <c r="D56" s="664"/>
      <c r="E56" s="664"/>
      <c r="F56" s="664"/>
      <c r="G56" s="664"/>
      <c r="H56" s="664"/>
      <c r="I56" s="665"/>
      <c r="J56" s="1494"/>
      <c r="K56" s="1651"/>
      <c r="M56" s="73" t="s">
        <v>174</v>
      </c>
      <c r="N56" s="73" t="s">
        <v>19</v>
      </c>
      <c r="O56" s="73" t="s">
        <v>266</v>
      </c>
    </row>
    <row r="57" spans="1:15" s="64" customFormat="1" ht="14.4" thickBot="1" x14ac:dyDescent="0.35">
      <c r="A57" s="189" t="s">
        <v>43</v>
      </c>
      <c r="B57" s="1531" t="s">
        <v>614</v>
      </c>
      <c r="C57" s="69"/>
      <c r="D57" s="69"/>
      <c r="E57" s="69"/>
      <c r="F57" s="69"/>
      <c r="G57" s="69"/>
      <c r="H57" s="151" t="s">
        <v>0</v>
      </c>
      <c r="I57" s="72" t="s">
        <v>19</v>
      </c>
      <c r="J57" s="1517"/>
      <c r="K57" s="233" t="str">
        <f>B57</f>
        <v>CREATIVE WORKS PERFORMED, EXHIBITED, DESIGNED &amp; PUBLISHED</v>
      </c>
      <c r="M57" s="633"/>
      <c r="N57" s="633"/>
      <c r="O57" s="633"/>
    </row>
    <row r="58" spans="1:15" ht="13.8" x14ac:dyDescent="0.25">
      <c r="A58" s="75" t="s">
        <v>52</v>
      </c>
      <c r="B58" s="77" t="s">
        <v>115</v>
      </c>
      <c r="C58" s="137"/>
      <c r="D58" s="78"/>
      <c r="E58" s="78"/>
      <c r="F58" s="78"/>
      <c r="G58" s="137"/>
      <c r="H58" s="638">
        <f>Form2_C!K21</f>
        <v>0</v>
      </c>
      <c r="I58" s="138"/>
      <c r="J58" s="1526"/>
      <c r="K58" s="1652"/>
      <c r="M58" s="1349">
        <f>Form2_C!Q21</f>
        <v>0</v>
      </c>
      <c r="N58" s="1325"/>
      <c r="O58" s="666"/>
    </row>
    <row r="59" spans="1:15" ht="13.8" x14ac:dyDescent="0.25">
      <c r="A59" s="81" t="s">
        <v>53</v>
      </c>
      <c r="B59" s="83" t="s">
        <v>116</v>
      </c>
      <c r="C59" s="140"/>
      <c r="D59" s="84"/>
      <c r="E59" s="84"/>
      <c r="F59" s="84"/>
      <c r="G59" s="140"/>
      <c r="H59" s="639">
        <f>Form2_C!K32</f>
        <v>0</v>
      </c>
      <c r="I59" s="141"/>
      <c r="J59" s="1526"/>
      <c r="K59" s="1615"/>
      <c r="M59" s="1349">
        <f>Form2_C!Q32</f>
        <v>0</v>
      </c>
      <c r="N59" s="1325"/>
      <c r="O59" s="666"/>
    </row>
    <row r="60" spans="1:15" ht="13.8" x14ac:dyDescent="0.25">
      <c r="A60" s="126" t="s">
        <v>54</v>
      </c>
      <c r="B60" s="127" t="s">
        <v>117</v>
      </c>
      <c r="C60" s="152"/>
      <c r="D60" s="59"/>
      <c r="E60" s="59"/>
      <c r="F60" s="59"/>
      <c r="G60" s="152"/>
      <c r="H60" s="645">
        <f>Form2_C!K43</f>
        <v>0</v>
      </c>
      <c r="I60" s="153"/>
      <c r="J60" s="1526"/>
      <c r="K60" s="1615"/>
      <c r="M60" s="1349">
        <f>Form2_C!Q43</f>
        <v>0</v>
      </c>
      <c r="N60" s="1325"/>
      <c r="O60" s="666"/>
    </row>
    <row r="61" spans="1:15" ht="14.4" thickBot="1" x14ac:dyDescent="0.3">
      <c r="A61" s="91" t="s">
        <v>51</v>
      </c>
      <c r="B61" s="89" t="s">
        <v>118</v>
      </c>
      <c r="C61" s="94"/>
      <c r="D61" s="90"/>
      <c r="E61" s="90"/>
      <c r="F61" s="90"/>
      <c r="G61" s="94"/>
      <c r="H61" s="642">
        <f>Form2_C!K54</f>
        <v>0</v>
      </c>
      <c r="I61" s="142"/>
      <c r="J61" s="1526"/>
      <c r="K61" s="1615"/>
      <c r="M61" s="1349">
        <f>Form2_C!Q54</f>
        <v>0</v>
      </c>
      <c r="N61" s="1325"/>
      <c r="O61" s="666"/>
    </row>
    <row r="62" spans="1:15" ht="14.4" thickBot="1" x14ac:dyDescent="0.3">
      <c r="A62" s="154" t="s">
        <v>39</v>
      </c>
      <c r="B62" s="155"/>
      <c r="C62" s="156"/>
      <c r="D62" s="155"/>
      <c r="E62" s="155"/>
      <c r="F62" s="155"/>
      <c r="G62" s="156"/>
      <c r="H62" s="1305">
        <f>SUM(H58:H61)</f>
        <v>0</v>
      </c>
      <c r="I62" s="120">
        <f>IF(H62&gt;=100,100,H62)</f>
        <v>0</v>
      </c>
      <c r="J62" s="1522"/>
      <c r="K62" s="1653"/>
      <c r="M62" s="1355">
        <f>SUM(M58:M61)</f>
        <v>0</v>
      </c>
      <c r="N62" s="1350">
        <f>IF(M62&gt;=100,100,M62)</f>
        <v>0</v>
      </c>
      <c r="O62" s="572"/>
    </row>
    <row r="63" spans="1:15" s="158" customFormat="1" ht="18.600000000000001" thickBot="1" x14ac:dyDescent="0.4">
      <c r="A63" s="2077" t="s">
        <v>119</v>
      </c>
      <c r="B63" s="2078"/>
      <c r="C63" s="2078"/>
      <c r="D63" s="2078"/>
      <c r="E63" s="2078"/>
      <c r="F63" s="2078"/>
      <c r="G63" s="2078"/>
      <c r="H63" s="1357">
        <f>H26+H53+H62</f>
        <v>0</v>
      </c>
      <c r="I63" s="157">
        <f>IF(H63&gt;=100,100,H63)</f>
        <v>0</v>
      </c>
      <c r="J63" s="1516"/>
      <c r="K63" s="1654"/>
      <c r="M63" s="1356">
        <f>M26+M53+M62</f>
        <v>0</v>
      </c>
      <c r="N63" s="1351">
        <f>IF(M63&gt;=100,100,M63)</f>
        <v>0</v>
      </c>
      <c r="O63" s="667"/>
    </row>
    <row r="64" spans="1:15" ht="13.8" x14ac:dyDescent="0.25">
      <c r="C64" s="65"/>
      <c r="D64" s="65"/>
      <c r="E64" s="65"/>
      <c r="F64" s="65"/>
      <c r="G64" s="65"/>
      <c r="H64" s="66"/>
      <c r="I64" s="59"/>
      <c r="J64" s="88"/>
      <c r="K64" s="88"/>
      <c r="M64" s="1337"/>
      <c r="N64" s="1337"/>
    </row>
    <row r="65" spans="3:14" s="55" customFormat="1" ht="15.75" customHeight="1" x14ac:dyDescent="0.25">
      <c r="C65" s="56" t="s">
        <v>188</v>
      </c>
      <c r="D65" s="56"/>
      <c r="E65" s="244" t="s">
        <v>178</v>
      </c>
      <c r="G65" s="56"/>
      <c r="H65" s="57"/>
      <c r="I65" s="57"/>
      <c r="J65" s="198"/>
      <c r="K65" s="198"/>
      <c r="L65" s="57"/>
      <c r="M65" s="18" t="s">
        <v>181</v>
      </c>
      <c r="N65" s="56"/>
    </row>
    <row r="66" spans="3:14" s="55" customFormat="1" ht="15.75" customHeight="1" x14ac:dyDescent="0.25">
      <c r="C66" s="56"/>
      <c r="D66" s="56"/>
      <c r="E66" s="243"/>
      <c r="G66" s="56"/>
      <c r="H66" s="57"/>
      <c r="I66" s="57"/>
      <c r="J66" s="198"/>
      <c r="K66" s="198"/>
      <c r="L66" s="57"/>
      <c r="M66" s="245"/>
      <c r="N66" s="56"/>
    </row>
    <row r="67" spans="3:14" s="55" customFormat="1" ht="15.75" customHeight="1" x14ac:dyDescent="0.25">
      <c r="C67" s="56"/>
      <c r="D67" s="56"/>
      <c r="E67" s="243"/>
      <c r="G67" s="56"/>
      <c r="H67" s="57"/>
      <c r="I67" s="57"/>
      <c r="J67" s="198"/>
      <c r="K67" s="198"/>
      <c r="L67" s="57"/>
      <c r="M67" s="245"/>
      <c r="N67" s="56"/>
    </row>
    <row r="68" spans="3:14" s="55" customFormat="1" ht="15.75" customHeight="1" x14ac:dyDescent="0.25">
      <c r="C68" s="47" t="s">
        <v>11</v>
      </c>
      <c r="D68" s="56"/>
      <c r="E68" s="246" t="s">
        <v>276</v>
      </c>
      <c r="G68" s="56"/>
      <c r="H68" s="57"/>
      <c r="I68" s="57"/>
      <c r="J68" s="198"/>
      <c r="K68" s="198"/>
      <c r="L68" s="57"/>
      <c r="M68" s="19" t="s">
        <v>277</v>
      </c>
      <c r="N68" s="56"/>
    </row>
    <row r="69" spans="3:14" s="55" customFormat="1" ht="15.75" customHeight="1" x14ac:dyDescent="0.25">
      <c r="C69" s="47" t="s">
        <v>3</v>
      </c>
      <c r="D69" s="56"/>
      <c r="E69" s="51" t="s">
        <v>3</v>
      </c>
      <c r="G69" s="56"/>
      <c r="H69" s="57"/>
      <c r="I69" s="57"/>
      <c r="J69" s="198"/>
      <c r="K69" s="198"/>
      <c r="L69" s="57"/>
      <c r="M69" s="51" t="s">
        <v>3</v>
      </c>
      <c r="N69" s="56"/>
    </row>
    <row r="70" spans="3:14" s="55" customFormat="1" ht="15.75" customHeight="1" x14ac:dyDescent="0.25">
      <c r="C70" s="56"/>
      <c r="D70" s="56"/>
      <c r="E70" s="49"/>
      <c r="F70" s="56"/>
      <c r="G70" s="56"/>
      <c r="H70" s="57"/>
      <c r="I70" s="57"/>
      <c r="J70" s="198"/>
      <c r="K70" s="198"/>
      <c r="L70" s="57"/>
      <c r="M70" s="242"/>
      <c r="N70" s="56"/>
    </row>
    <row r="71" spans="3:14" s="55" customFormat="1" ht="15.75" customHeight="1" x14ac:dyDescent="0.25">
      <c r="C71" s="56"/>
      <c r="D71" s="56"/>
      <c r="E71" s="49"/>
      <c r="F71" s="56"/>
      <c r="G71" s="56"/>
      <c r="H71" s="57"/>
      <c r="I71" s="57"/>
      <c r="J71" s="198"/>
      <c r="K71" s="198"/>
      <c r="L71" s="57"/>
      <c r="M71" s="242"/>
      <c r="N71" s="56"/>
    </row>
    <row r="72" spans="3:14" ht="15.75" customHeight="1" x14ac:dyDescent="0.25">
      <c r="C72" s="65"/>
      <c r="D72" s="65"/>
      <c r="E72" s="246" t="s">
        <v>275</v>
      </c>
      <c r="F72" s="65"/>
      <c r="G72" s="65"/>
      <c r="H72" s="59"/>
      <c r="I72" s="59"/>
      <c r="J72" s="88"/>
      <c r="K72" s="88"/>
      <c r="L72" s="59"/>
      <c r="M72" s="19" t="s">
        <v>277</v>
      </c>
      <c r="N72" s="65"/>
    </row>
    <row r="73" spans="3:14" ht="15.75" customHeight="1" x14ac:dyDescent="0.25">
      <c r="C73" s="65"/>
      <c r="D73" s="65"/>
      <c r="E73" s="51" t="s">
        <v>3</v>
      </c>
      <c r="F73" s="65"/>
      <c r="G73" s="65"/>
      <c r="H73" s="59"/>
      <c r="I73" s="59"/>
      <c r="J73" s="88"/>
      <c r="K73" s="88"/>
      <c r="L73" s="59"/>
      <c r="M73" s="51" t="s">
        <v>3</v>
      </c>
      <c r="N73" s="65"/>
    </row>
    <row r="74" spans="3:14" ht="15.75" customHeight="1" x14ac:dyDescent="0.25">
      <c r="C74" s="65"/>
      <c r="D74" s="65"/>
      <c r="E74" s="65"/>
      <c r="F74" s="65"/>
      <c r="G74" s="65"/>
      <c r="H74" s="59"/>
      <c r="I74" s="59"/>
      <c r="J74" s="88"/>
      <c r="K74" s="88"/>
      <c r="L74" s="59"/>
      <c r="M74" s="318"/>
      <c r="N74" s="65"/>
    </row>
    <row r="75" spans="3:14" ht="15.75" customHeight="1" x14ac:dyDescent="0.25">
      <c r="C75" s="65"/>
      <c r="D75" s="65"/>
      <c r="E75" s="65"/>
      <c r="F75" s="65"/>
      <c r="G75" s="65"/>
      <c r="H75" s="66"/>
      <c r="I75" s="59"/>
      <c r="J75" s="88"/>
      <c r="K75" s="88"/>
    </row>
    <row r="76" spans="3:14" ht="15.75" customHeight="1" x14ac:dyDescent="0.25">
      <c r="C76" s="65"/>
      <c r="D76" s="65"/>
      <c r="E76" s="65"/>
      <c r="F76" s="65"/>
      <c r="G76" s="65"/>
      <c r="H76" s="66"/>
      <c r="I76" s="59"/>
      <c r="J76" s="88"/>
      <c r="K76" s="88"/>
    </row>
    <row r="77" spans="3:14" ht="15.75" customHeight="1" x14ac:dyDescent="0.25">
      <c r="C77" s="65"/>
      <c r="D77" s="65"/>
      <c r="E77" s="65"/>
      <c r="F77" s="65"/>
      <c r="G77" s="65"/>
      <c r="H77" s="66"/>
      <c r="I77" s="59"/>
      <c r="J77" s="88"/>
      <c r="K77" s="88"/>
    </row>
    <row r="78" spans="3:14" ht="15.75" customHeight="1" x14ac:dyDescent="0.25">
      <c r="C78" s="65"/>
      <c r="D78" s="65"/>
      <c r="E78" s="65"/>
      <c r="F78" s="65"/>
      <c r="G78" s="65"/>
      <c r="H78" s="66"/>
      <c r="I78" s="59"/>
      <c r="J78" s="88"/>
      <c r="K78" s="88"/>
    </row>
    <row r="79" spans="3:14" ht="15.75" customHeight="1" x14ac:dyDescent="0.25">
      <c r="C79" s="65"/>
      <c r="D79" s="65"/>
      <c r="E79" s="65"/>
      <c r="F79" s="65"/>
      <c r="G79" s="65"/>
      <c r="H79" s="66"/>
      <c r="I79" s="59"/>
      <c r="J79" s="88"/>
      <c r="K79" s="88"/>
    </row>
    <row r="80" spans="3:14" ht="15.75" customHeight="1" x14ac:dyDescent="0.25">
      <c r="C80" s="65"/>
      <c r="D80" s="65"/>
      <c r="E80" s="65"/>
      <c r="F80" s="65"/>
      <c r="G80" s="65"/>
      <c r="H80" s="66"/>
      <c r="I80" s="59"/>
      <c r="J80" s="88"/>
      <c r="K80" s="88"/>
    </row>
    <row r="81" spans="3:11" ht="15.75" customHeight="1" x14ac:dyDescent="0.25">
      <c r="C81" s="65"/>
      <c r="D81" s="65"/>
      <c r="E81" s="65"/>
      <c r="F81" s="65"/>
      <c r="G81" s="65"/>
      <c r="H81" s="66"/>
      <c r="I81" s="59"/>
      <c r="J81" s="88"/>
      <c r="K81" s="88"/>
    </row>
    <row r="82" spans="3:11" ht="15.75" customHeight="1" x14ac:dyDescent="0.25">
      <c r="C82" s="65"/>
      <c r="D82" s="65"/>
      <c r="E82" s="65"/>
      <c r="F82" s="65"/>
      <c r="G82" s="65"/>
      <c r="H82" s="66"/>
      <c r="I82" s="59"/>
      <c r="J82" s="88"/>
      <c r="K82" s="88"/>
    </row>
    <row r="83" spans="3:11" ht="15.75" customHeight="1" x14ac:dyDescent="0.25">
      <c r="C83" s="65"/>
      <c r="D83" s="65"/>
      <c r="E83" s="65"/>
      <c r="F83" s="65"/>
      <c r="G83" s="65"/>
      <c r="H83" s="66"/>
      <c r="I83" s="59"/>
      <c r="J83" s="88"/>
      <c r="K83" s="88"/>
    </row>
    <row r="84" spans="3:11" ht="15.75" customHeight="1" x14ac:dyDescent="0.25">
      <c r="C84" s="65"/>
      <c r="D84" s="65"/>
      <c r="E84" s="65"/>
      <c r="F84" s="65"/>
      <c r="G84" s="65"/>
      <c r="H84" s="66"/>
      <c r="I84" s="59"/>
      <c r="J84" s="88"/>
      <c r="K84" s="88"/>
    </row>
    <row r="85" spans="3:11" ht="15.75" customHeight="1" x14ac:dyDescent="0.25">
      <c r="C85" s="65"/>
      <c r="D85" s="65"/>
      <c r="E85" s="65"/>
      <c r="F85" s="65"/>
      <c r="G85" s="65"/>
      <c r="H85" s="66"/>
      <c r="I85" s="59"/>
      <c r="J85" s="88"/>
      <c r="K85" s="88"/>
    </row>
    <row r="86" spans="3:11" ht="15.75" customHeight="1" x14ac:dyDescent="0.25">
      <c r="C86" s="65"/>
      <c r="D86" s="65"/>
      <c r="E86" s="65"/>
      <c r="F86" s="65"/>
      <c r="G86" s="65"/>
      <c r="H86" s="66"/>
      <c r="I86" s="59"/>
      <c r="J86" s="88"/>
      <c r="K86" s="88"/>
    </row>
    <row r="87" spans="3:11" ht="15.75" customHeight="1" x14ac:dyDescent="0.25">
      <c r="C87" s="65"/>
      <c r="D87" s="65"/>
      <c r="E87" s="65"/>
      <c r="F87" s="65"/>
      <c r="G87" s="65"/>
      <c r="H87" s="66"/>
      <c r="I87" s="59"/>
      <c r="J87" s="88"/>
      <c r="K87" s="88"/>
    </row>
    <row r="88" spans="3:11" ht="15.75" customHeight="1" x14ac:dyDescent="0.25">
      <c r="C88" s="65"/>
      <c r="D88" s="65"/>
      <c r="E88" s="65"/>
      <c r="F88" s="65"/>
      <c r="G88" s="65"/>
      <c r="H88" s="66"/>
      <c r="I88" s="59"/>
      <c r="J88" s="88"/>
      <c r="K88" s="88"/>
    </row>
    <row r="89" spans="3:11" ht="15.75" customHeight="1" x14ac:dyDescent="0.25">
      <c r="C89" s="65"/>
      <c r="D89" s="65"/>
      <c r="E89" s="65"/>
      <c r="F89" s="65"/>
      <c r="G89" s="65"/>
      <c r="H89" s="66"/>
      <c r="I89" s="59"/>
      <c r="J89" s="88"/>
      <c r="K89" s="88"/>
    </row>
    <row r="90" spans="3:11" ht="15.75" customHeight="1" x14ac:dyDescent="0.25">
      <c r="C90" s="65"/>
      <c r="D90" s="65"/>
      <c r="E90" s="65"/>
      <c r="F90" s="65"/>
      <c r="G90" s="65"/>
      <c r="H90" s="66"/>
      <c r="I90" s="59"/>
      <c r="J90" s="88"/>
      <c r="K90" s="88"/>
    </row>
    <row r="91" spans="3:11" ht="15.75" customHeight="1" x14ac:dyDescent="0.25">
      <c r="C91" s="65"/>
      <c r="D91" s="65"/>
      <c r="E91" s="65"/>
      <c r="F91" s="65"/>
      <c r="G91" s="65"/>
      <c r="H91" s="66"/>
      <c r="I91" s="59"/>
      <c r="J91" s="88"/>
      <c r="K91" s="88"/>
    </row>
    <row r="92" spans="3:11" ht="15.75" customHeight="1" x14ac:dyDescent="0.25">
      <c r="C92" s="65"/>
      <c r="D92" s="65"/>
      <c r="E92" s="65"/>
      <c r="F92" s="65"/>
      <c r="G92" s="65"/>
      <c r="H92" s="66"/>
      <c r="I92" s="59"/>
      <c r="J92" s="88"/>
      <c r="K92" s="88"/>
    </row>
    <row r="93" spans="3:11" ht="15.75" customHeight="1" x14ac:dyDescent="0.25">
      <c r="C93" s="65"/>
      <c r="D93" s="65"/>
      <c r="E93" s="65"/>
      <c r="F93" s="65"/>
      <c r="G93" s="65"/>
      <c r="H93" s="66"/>
      <c r="I93" s="59"/>
      <c r="J93" s="88"/>
      <c r="K93" s="88"/>
    </row>
    <row r="94" spans="3:11" ht="15.75" customHeight="1" x14ac:dyDescent="0.25">
      <c r="C94" s="65"/>
      <c r="D94" s="65"/>
      <c r="E94" s="65"/>
      <c r="F94" s="65"/>
      <c r="G94" s="65"/>
      <c r="H94" s="66"/>
      <c r="I94" s="59"/>
      <c r="J94" s="88"/>
      <c r="K94" s="88"/>
    </row>
    <row r="95" spans="3:11" ht="15.75" customHeight="1" x14ac:dyDescent="0.25">
      <c r="C95" s="65"/>
      <c r="D95" s="65"/>
      <c r="E95" s="65"/>
      <c r="F95" s="65"/>
      <c r="G95" s="65"/>
      <c r="H95" s="66"/>
      <c r="I95" s="59"/>
      <c r="J95" s="88"/>
      <c r="K95" s="88"/>
    </row>
    <row r="96" spans="3:11" ht="15.75" customHeight="1" x14ac:dyDescent="0.25">
      <c r="C96" s="65"/>
      <c r="D96" s="65"/>
      <c r="E96" s="65"/>
      <c r="F96" s="65"/>
      <c r="G96" s="65"/>
      <c r="H96" s="66"/>
      <c r="I96" s="59"/>
      <c r="J96" s="88"/>
      <c r="K96" s="88"/>
    </row>
    <row r="97" spans="3:11" ht="15.75" customHeight="1" x14ac:dyDescent="0.25">
      <c r="C97" s="65"/>
      <c r="D97" s="65"/>
      <c r="E97" s="65"/>
      <c r="F97" s="65"/>
      <c r="G97" s="65"/>
      <c r="H97" s="66"/>
      <c r="I97" s="59"/>
      <c r="J97" s="88"/>
      <c r="K97" s="88"/>
    </row>
    <row r="98" spans="3:11" ht="15.75" customHeight="1" x14ac:dyDescent="0.25">
      <c r="C98" s="65"/>
      <c r="D98" s="65"/>
      <c r="E98" s="65"/>
      <c r="F98" s="65"/>
      <c r="G98" s="65"/>
      <c r="H98" s="66"/>
      <c r="I98" s="59"/>
      <c r="J98" s="88"/>
      <c r="K98" s="88"/>
    </row>
    <row r="99" spans="3:11" ht="15.75" customHeight="1" x14ac:dyDescent="0.25">
      <c r="C99" s="65"/>
      <c r="D99" s="65"/>
      <c r="E99" s="65"/>
      <c r="F99" s="65"/>
      <c r="G99" s="65"/>
      <c r="H99" s="66"/>
      <c r="I99" s="59"/>
      <c r="J99" s="88"/>
      <c r="K99" s="88"/>
    </row>
    <row r="100" spans="3:11" ht="15.75" customHeight="1" x14ac:dyDescent="0.25">
      <c r="C100" s="65"/>
      <c r="D100" s="65"/>
      <c r="E100" s="65"/>
      <c r="F100" s="65"/>
      <c r="G100" s="65"/>
      <c r="H100" s="66"/>
      <c r="I100" s="59"/>
      <c r="J100" s="88"/>
      <c r="K100" s="88"/>
    </row>
    <row r="101" spans="3:11" ht="15.75" customHeight="1" x14ac:dyDescent="0.25">
      <c r="C101" s="65"/>
      <c r="D101" s="65"/>
      <c r="E101" s="65"/>
      <c r="F101" s="65"/>
      <c r="G101" s="65"/>
      <c r="H101" s="66"/>
      <c r="I101" s="59"/>
      <c r="J101" s="88"/>
      <c r="K101" s="88"/>
    </row>
    <row r="102" spans="3:11" ht="15.75" customHeight="1" x14ac:dyDescent="0.25">
      <c r="C102" s="65"/>
      <c r="D102" s="65"/>
      <c r="E102" s="65"/>
      <c r="F102" s="65"/>
      <c r="G102" s="65"/>
      <c r="H102" s="66"/>
      <c r="I102" s="59"/>
      <c r="J102" s="88"/>
      <c r="K102" s="88"/>
    </row>
    <row r="103" spans="3:11" ht="15.75" customHeight="1" x14ac:dyDescent="0.25">
      <c r="C103" s="65"/>
      <c r="D103" s="65"/>
      <c r="E103" s="65"/>
      <c r="F103" s="65"/>
      <c r="G103" s="65"/>
      <c r="H103" s="66"/>
      <c r="I103" s="59"/>
      <c r="J103" s="88"/>
      <c r="K103" s="88"/>
    </row>
    <row r="104" spans="3:11" ht="15.75" customHeight="1" x14ac:dyDescent="0.25">
      <c r="C104" s="65"/>
      <c r="D104" s="65"/>
      <c r="E104" s="65"/>
      <c r="F104" s="65"/>
      <c r="G104" s="65"/>
      <c r="H104" s="66"/>
      <c r="I104" s="59"/>
      <c r="J104" s="88"/>
      <c r="K104" s="88"/>
    </row>
    <row r="105" spans="3:11" ht="15.75" customHeight="1" x14ac:dyDescent="0.25">
      <c r="C105" s="65"/>
      <c r="D105" s="65"/>
      <c r="E105" s="65"/>
      <c r="F105" s="65"/>
      <c r="G105" s="65"/>
      <c r="H105" s="66"/>
      <c r="I105" s="59"/>
      <c r="J105" s="88"/>
      <c r="K105" s="88"/>
    </row>
    <row r="106" spans="3:11" ht="15.75" customHeight="1" x14ac:dyDescent="0.25">
      <c r="C106" s="65"/>
      <c r="D106" s="65"/>
      <c r="E106" s="65"/>
      <c r="F106" s="65"/>
      <c r="G106" s="65"/>
      <c r="H106" s="66"/>
      <c r="I106" s="59"/>
      <c r="J106" s="88"/>
      <c r="K106" s="88"/>
    </row>
    <row r="107" spans="3:11" ht="15.75" customHeight="1" x14ac:dyDescent="0.25">
      <c r="C107" s="65"/>
      <c r="D107" s="65"/>
      <c r="E107" s="65"/>
      <c r="F107" s="65"/>
      <c r="G107" s="65"/>
      <c r="H107" s="66"/>
      <c r="I107" s="59"/>
      <c r="J107" s="88"/>
      <c r="K107" s="88"/>
    </row>
    <row r="108" spans="3:11" ht="15.75" customHeight="1" x14ac:dyDescent="0.25">
      <c r="C108" s="65"/>
      <c r="D108" s="65"/>
      <c r="E108" s="65"/>
      <c r="F108" s="65"/>
      <c r="G108" s="65"/>
      <c r="H108" s="66"/>
      <c r="I108" s="59"/>
      <c r="J108" s="88"/>
      <c r="K108" s="88"/>
    </row>
    <row r="109" spans="3:11" ht="15.75" customHeight="1" x14ac:dyDescent="0.25">
      <c r="C109" s="65"/>
      <c r="D109" s="65"/>
      <c r="E109" s="65"/>
      <c r="F109" s="65"/>
      <c r="G109" s="65"/>
      <c r="H109" s="66"/>
      <c r="I109" s="59"/>
      <c r="J109" s="88"/>
      <c r="K109" s="88"/>
    </row>
    <row r="110" spans="3:11" ht="15.75" customHeight="1" x14ac:dyDescent="0.25">
      <c r="C110" s="65"/>
      <c r="D110" s="65"/>
      <c r="E110" s="65"/>
      <c r="F110" s="65"/>
      <c r="G110" s="65"/>
      <c r="H110" s="66"/>
      <c r="I110" s="59"/>
      <c r="J110" s="88"/>
      <c r="K110" s="88"/>
    </row>
    <row r="111" spans="3:11" ht="15.75" customHeight="1" x14ac:dyDescent="0.25">
      <c r="C111" s="65"/>
      <c r="D111" s="65"/>
      <c r="E111" s="65"/>
      <c r="F111" s="65"/>
      <c r="G111" s="65"/>
      <c r="H111" s="66"/>
      <c r="I111" s="59"/>
      <c r="J111" s="88"/>
      <c r="K111" s="88"/>
    </row>
    <row r="112" spans="3:11" ht="15.75" customHeight="1" x14ac:dyDescent="0.25">
      <c r="C112" s="65"/>
      <c r="D112" s="65"/>
      <c r="E112" s="65"/>
      <c r="F112" s="65"/>
      <c r="G112" s="65"/>
      <c r="H112" s="66"/>
      <c r="I112" s="59"/>
      <c r="J112" s="88"/>
      <c r="K112" s="88"/>
    </row>
    <row r="113" spans="3:11" ht="15.75" customHeight="1" x14ac:dyDescent="0.25">
      <c r="C113" s="65"/>
      <c r="D113" s="65"/>
      <c r="E113" s="65"/>
      <c r="F113" s="65"/>
      <c r="G113" s="65"/>
      <c r="H113" s="66"/>
      <c r="I113" s="59"/>
      <c r="J113" s="88"/>
      <c r="K113" s="88"/>
    </row>
    <row r="114" spans="3:11" ht="15.75" customHeight="1" x14ac:dyDescent="0.25">
      <c r="C114" s="65"/>
      <c r="D114" s="65"/>
      <c r="E114" s="65"/>
      <c r="F114" s="65"/>
      <c r="G114" s="65"/>
      <c r="H114" s="66"/>
      <c r="I114" s="59"/>
      <c r="J114" s="88"/>
      <c r="K114" s="88"/>
    </row>
    <row r="115" spans="3:11" ht="15.75" customHeight="1" x14ac:dyDescent="0.25">
      <c r="C115" s="65"/>
      <c r="D115" s="65"/>
      <c r="E115" s="65"/>
      <c r="F115" s="65"/>
      <c r="G115" s="65"/>
      <c r="H115" s="66"/>
      <c r="I115" s="59"/>
      <c r="J115" s="88"/>
      <c r="K115" s="88"/>
    </row>
    <row r="116" spans="3:11" ht="15.75" customHeight="1" x14ac:dyDescent="0.25">
      <c r="C116" s="65"/>
      <c r="D116" s="65"/>
      <c r="E116" s="65"/>
      <c r="F116" s="65"/>
      <c r="G116" s="65"/>
      <c r="H116" s="66"/>
      <c r="I116" s="59"/>
      <c r="J116" s="88"/>
      <c r="K116" s="88"/>
    </row>
    <row r="117" spans="3:11" ht="15.75" customHeight="1" x14ac:dyDescent="0.25">
      <c r="C117" s="65"/>
      <c r="D117" s="65"/>
      <c r="E117" s="65"/>
      <c r="F117" s="65"/>
      <c r="G117" s="65"/>
      <c r="H117" s="66"/>
      <c r="I117" s="59"/>
      <c r="J117" s="88"/>
      <c r="K117" s="88"/>
    </row>
    <row r="118" spans="3:11" ht="15.75" customHeight="1" x14ac:dyDescent="0.25">
      <c r="C118" s="65"/>
      <c r="D118" s="65"/>
      <c r="E118" s="65"/>
      <c r="F118" s="65"/>
      <c r="G118" s="65"/>
      <c r="H118" s="66"/>
      <c r="I118" s="59"/>
      <c r="J118" s="88"/>
      <c r="K118" s="88"/>
    </row>
    <row r="119" spans="3:11" ht="15.75" customHeight="1" x14ac:dyDescent="0.25">
      <c r="C119" s="65"/>
      <c r="D119" s="65"/>
      <c r="E119" s="65"/>
      <c r="F119" s="65"/>
      <c r="G119" s="65"/>
      <c r="H119" s="66"/>
      <c r="I119" s="59"/>
      <c r="J119" s="88"/>
      <c r="K119" s="88"/>
    </row>
    <row r="120" spans="3:11" ht="15.75" customHeight="1" x14ac:dyDescent="0.25">
      <c r="C120" s="65"/>
      <c r="D120" s="65"/>
      <c r="E120" s="65"/>
      <c r="F120" s="65"/>
      <c r="G120" s="65"/>
      <c r="H120" s="66"/>
      <c r="I120" s="59"/>
      <c r="J120" s="88"/>
      <c r="K120" s="88"/>
    </row>
    <row r="121" spans="3:11" ht="15.75" customHeight="1" x14ac:dyDescent="0.25">
      <c r="C121" s="65"/>
      <c r="D121" s="65"/>
      <c r="E121" s="65"/>
      <c r="F121" s="65"/>
      <c r="G121" s="65"/>
      <c r="H121" s="66"/>
      <c r="I121" s="59"/>
      <c r="J121" s="88"/>
      <c r="K121" s="88"/>
    </row>
    <row r="122" spans="3:11" ht="15.75" customHeight="1" x14ac:dyDescent="0.25">
      <c r="C122" s="65"/>
      <c r="D122" s="65"/>
      <c r="E122" s="65"/>
      <c r="F122" s="65"/>
      <c r="G122" s="65"/>
      <c r="H122" s="66"/>
      <c r="I122" s="59"/>
      <c r="J122" s="88"/>
      <c r="K122" s="88"/>
    </row>
    <row r="123" spans="3:11" ht="15.75" customHeight="1" x14ac:dyDescent="0.25">
      <c r="C123" s="65"/>
      <c r="D123" s="65"/>
      <c r="E123" s="65"/>
      <c r="F123" s="65"/>
      <c r="G123" s="65"/>
      <c r="H123" s="66"/>
      <c r="I123" s="59"/>
      <c r="J123" s="88"/>
      <c r="K123" s="88"/>
    </row>
    <row r="124" spans="3:11" ht="15.75" customHeight="1" x14ac:dyDescent="0.25">
      <c r="C124" s="65"/>
      <c r="D124" s="65"/>
      <c r="E124" s="65"/>
      <c r="F124" s="65"/>
      <c r="G124" s="65"/>
      <c r="H124" s="66"/>
      <c r="I124" s="59"/>
      <c r="J124" s="88"/>
      <c r="K124" s="88"/>
    </row>
    <row r="125" spans="3:11" ht="15.75" customHeight="1" x14ac:dyDescent="0.25">
      <c r="C125" s="65"/>
      <c r="D125" s="65"/>
      <c r="E125" s="65"/>
      <c r="F125" s="65"/>
      <c r="G125" s="65"/>
      <c r="H125" s="66"/>
      <c r="I125" s="59"/>
      <c r="J125" s="88"/>
      <c r="K125" s="88"/>
    </row>
    <row r="126" spans="3:11" ht="15.75" customHeight="1" x14ac:dyDescent="0.25">
      <c r="C126" s="65"/>
      <c r="D126" s="65"/>
      <c r="E126" s="65"/>
      <c r="F126" s="65"/>
      <c r="G126" s="65"/>
      <c r="H126" s="66"/>
      <c r="I126" s="59"/>
      <c r="J126" s="88"/>
      <c r="K126" s="88"/>
    </row>
    <row r="127" spans="3:11" ht="15.75" customHeight="1" x14ac:dyDescent="0.25">
      <c r="C127" s="65"/>
      <c r="D127" s="65"/>
      <c r="E127" s="65"/>
      <c r="F127" s="65"/>
      <c r="G127" s="65"/>
      <c r="H127" s="66"/>
      <c r="I127" s="59"/>
      <c r="J127" s="88"/>
      <c r="K127" s="88"/>
    </row>
    <row r="128" spans="3:11" ht="15.75" customHeight="1" x14ac:dyDescent="0.25">
      <c r="C128" s="65"/>
      <c r="D128" s="65"/>
      <c r="E128" s="65"/>
      <c r="F128" s="65"/>
      <c r="G128" s="65"/>
      <c r="H128" s="66"/>
      <c r="I128" s="59"/>
      <c r="J128" s="88"/>
      <c r="K128" s="88"/>
    </row>
    <row r="129" spans="3:11" ht="15.75" customHeight="1" x14ac:dyDescent="0.25">
      <c r="C129" s="65"/>
      <c r="D129" s="65"/>
      <c r="E129" s="65"/>
      <c r="F129" s="65"/>
      <c r="G129" s="65"/>
      <c r="H129" s="66"/>
      <c r="I129" s="59"/>
      <c r="J129" s="88"/>
      <c r="K129" s="88"/>
    </row>
    <row r="130" spans="3:11" ht="15.75" customHeight="1" x14ac:dyDescent="0.25">
      <c r="C130" s="65"/>
      <c r="D130" s="65"/>
      <c r="E130" s="65"/>
      <c r="F130" s="65"/>
      <c r="G130" s="65"/>
      <c r="H130" s="66"/>
      <c r="I130" s="59"/>
      <c r="J130" s="88"/>
      <c r="K130" s="88"/>
    </row>
    <row r="131" spans="3:11" ht="15.75" customHeight="1" x14ac:dyDescent="0.25">
      <c r="C131" s="65"/>
      <c r="D131" s="65"/>
      <c r="E131" s="65"/>
      <c r="F131" s="65"/>
      <c r="G131" s="65"/>
      <c r="H131" s="66"/>
      <c r="I131" s="59"/>
      <c r="J131" s="88"/>
      <c r="K131" s="88"/>
    </row>
    <row r="132" spans="3:11" ht="15.75" customHeight="1" x14ac:dyDescent="0.25">
      <c r="C132" s="65"/>
      <c r="D132" s="65"/>
      <c r="E132" s="65"/>
      <c r="F132" s="65"/>
      <c r="G132" s="65"/>
      <c r="H132" s="66"/>
      <c r="I132" s="59"/>
      <c r="J132" s="88"/>
      <c r="K132" s="88"/>
    </row>
    <row r="133" spans="3:11" ht="15.75" customHeight="1" x14ac:dyDescent="0.25">
      <c r="C133" s="65"/>
      <c r="D133" s="65"/>
      <c r="E133" s="65"/>
      <c r="F133" s="65"/>
      <c r="G133" s="65"/>
      <c r="H133" s="66"/>
      <c r="I133" s="59"/>
      <c r="J133" s="88"/>
      <c r="K133" s="88"/>
    </row>
    <row r="134" spans="3:11" ht="15.75" customHeight="1" x14ac:dyDescent="0.25">
      <c r="C134" s="65"/>
      <c r="D134" s="65"/>
      <c r="E134" s="65"/>
      <c r="F134" s="65"/>
      <c r="G134" s="65"/>
      <c r="H134" s="66"/>
      <c r="I134" s="59"/>
      <c r="J134" s="88"/>
      <c r="K134" s="88"/>
    </row>
    <row r="135" spans="3:11" ht="15.75" customHeight="1" x14ac:dyDescent="0.25">
      <c r="C135" s="65"/>
      <c r="D135" s="65"/>
      <c r="E135" s="65"/>
      <c r="F135" s="65"/>
      <c r="G135" s="65"/>
      <c r="H135" s="66"/>
      <c r="I135" s="59"/>
      <c r="J135" s="88"/>
      <c r="K135" s="88"/>
    </row>
    <row r="136" spans="3:11" ht="15.75" customHeight="1" x14ac:dyDescent="0.25">
      <c r="C136" s="65"/>
      <c r="D136" s="65"/>
      <c r="E136" s="65"/>
      <c r="F136" s="65"/>
      <c r="G136" s="65"/>
      <c r="H136" s="66"/>
      <c r="I136" s="59"/>
      <c r="J136" s="88"/>
      <c r="K136" s="88"/>
    </row>
    <row r="137" spans="3:11" ht="15.75" customHeight="1" x14ac:dyDescent="0.25">
      <c r="C137" s="65"/>
      <c r="D137" s="65"/>
      <c r="E137" s="65"/>
      <c r="F137" s="65"/>
      <c r="G137" s="65"/>
      <c r="H137" s="66"/>
      <c r="I137" s="59"/>
      <c r="J137" s="88"/>
      <c r="K137" s="88"/>
    </row>
    <row r="138" spans="3:11" ht="15.75" customHeight="1" x14ac:dyDescent="0.25">
      <c r="C138" s="65"/>
      <c r="D138" s="65"/>
      <c r="E138" s="65"/>
      <c r="F138" s="65"/>
      <c r="G138" s="65"/>
      <c r="H138" s="66"/>
      <c r="I138" s="59"/>
      <c r="J138" s="88"/>
      <c r="K138" s="88"/>
    </row>
    <row r="139" spans="3:11" ht="15.75" customHeight="1" x14ac:dyDescent="0.25">
      <c r="C139" s="65"/>
      <c r="D139" s="65"/>
      <c r="E139" s="65"/>
      <c r="F139" s="65"/>
      <c r="G139" s="65"/>
      <c r="H139" s="66"/>
      <c r="I139" s="59"/>
      <c r="J139" s="88"/>
      <c r="K139" s="88"/>
    </row>
    <row r="140" spans="3:11" ht="15.75" customHeight="1" x14ac:dyDescent="0.25">
      <c r="C140" s="65"/>
      <c r="D140" s="65"/>
      <c r="E140" s="65"/>
      <c r="F140" s="65"/>
      <c r="G140" s="65"/>
      <c r="H140" s="66"/>
      <c r="I140" s="59"/>
      <c r="J140" s="88"/>
      <c r="K140" s="88"/>
    </row>
    <row r="141" spans="3:11" ht="15.75" customHeight="1" x14ac:dyDescent="0.25">
      <c r="C141" s="65"/>
      <c r="D141" s="65"/>
      <c r="E141" s="65"/>
      <c r="F141" s="65"/>
      <c r="G141" s="65"/>
      <c r="H141" s="66"/>
      <c r="I141" s="59"/>
      <c r="J141" s="88"/>
      <c r="K141" s="88"/>
    </row>
    <row r="142" spans="3:11" ht="15.75" customHeight="1" x14ac:dyDescent="0.25">
      <c r="C142" s="65"/>
      <c r="D142" s="65"/>
      <c r="E142" s="65"/>
      <c r="F142" s="65"/>
      <c r="G142" s="65"/>
      <c r="H142" s="66"/>
      <c r="I142" s="59"/>
      <c r="J142" s="88"/>
      <c r="K142" s="88"/>
    </row>
    <row r="143" spans="3:11" ht="15.75" customHeight="1" x14ac:dyDescent="0.25">
      <c r="C143" s="65"/>
      <c r="D143" s="65"/>
      <c r="E143" s="65"/>
      <c r="F143" s="65"/>
      <c r="G143" s="65"/>
      <c r="H143" s="66"/>
      <c r="I143" s="59"/>
      <c r="J143" s="88"/>
      <c r="K143" s="88"/>
    </row>
    <row r="144" spans="3:11" ht="15.75" customHeight="1" x14ac:dyDescent="0.25">
      <c r="C144" s="65"/>
      <c r="D144" s="65"/>
      <c r="E144" s="65"/>
      <c r="F144" s="65"/>
      <c r="G144" s="65"/>
      <c r="H144" s="66"/>
      <c r="I144" s="59"/>
      <c r="J144" s="88"/>
      <c r="K144" s="88"/>
    </row>
    <row r="145" spans="3:11" ht="15.75" customHeight="1" x14ac:dyDescent="0.25">
      <c r="C145" s="65"/>
      <c r="D145" s="65"/>
      <c r="E145" s="65"/>
      <c r="F145" s="65"/>
      <c r="G145" s="65"/>
      <c r="H145" s="66"/>
      <c r="I145" s="59"/>
      <c r="J145" s="88"/>
      <c r="K145" s="88"/>
    </row>
    <row r="146" spans="3:11" ht="15.75" customHeight="1" x14ac:dyDescent="0.25">
      <c r="C146" s="65"/>
      <c r="D146" s="65"/>
      <c r="E146" s="65"/>
      <c r="F146" s="65"/>
      <c r="G146" s="65"/>
      <c r="H146" s="66"/>
      <c r="I146" s="59"/>
      <c r="J146" s="88"/>
      <c r="K146" s="88"/>
    </row>
    <row r="147" spans="3:11" ht="15.75" customHeight="1" x14ac:dyDescent="0.25">
      <c r="C147" s="65"/>
      <c r="D147" s="65"/>
      <c r="E147" s="65"/>
      <c r="F147" s="65"/>
      <c r="G147" s="65"/>
      <c r="H147" s="66"/>
      <c r="I147" s="59"/>
      <c r="J147" s="88"/>
      <c r="K147" s="88"/>
    </row>
    <row r="148" spans="3:11" ht="15.75" customHeight="1" x14ac:dyDescent="0.25">
      <c r="C148" s="65"/>
      <c r="D148" s="65"/>
      <c r="E148" s="65"/>
      <c r="F148" s="65"/>
      <c r="G148" s="65"/>
      <c r="H148" s="66"/>
      <c r="I148" s="59"/>
      <c r="J148" s="88"/>
      <c r="K148" s="88"/>
    </row>
    <row r="149" spans="3:11" ht="15.75" customHeight="1" x14ac:dyDescent="0.25">
      <c r="C149" s="65"/>
      <c r="D149" s="65"/>
      <c r="E149" s="65"/>
      <c r="F149" s="65"/>
      <c r="G149" s="65"/>
      <c r="H149" s="66"/>
      <c r="I149" s="59"/>
      <c r="J149" s="88"/>
      <c r="K149" s="88"/>
    </row>
    <row r="150" spans="3:11" ht="15.75" customHeight="1" x14ac:dyDescent="0.25">
      <c r="C150" s="65"/>
      <c r="D150" s="65"/>
      <c r="E150" s="65"/>
      <c r="F150" s="65"/>
      <c r="G150" s="65"/>
      <c r="H150" s="66"/>
      <c r="I150" s="59"/>
      <c r="J150" s="88"/>
      <c r="K150" s="88"/>
    </row>
    <row r="151" spans="3:11" ht="15.75" customHeight="1" x14ac:dyDescent="0.25">
      <c r="C151" s="65"/>
      <c r="D151" s="65"/>
      <c r="E151" s="65"/>
      <c r="F151" s="65"/>
      <c r="G151" s="65"/>
      <c r="H151" s="66"/>
      <c r="I151" s="59"/>
      <c r="J151" s="88"/>
      <c r="K151" s="88"/>
    </row>
    <row r="152" spans="3:11" ht="15.75" customHeight="1" x14ac:dyDescent="0.25">
      <c r="C152" s="65"/>
      <c r="D152" s="65"/>
      <c r="E152" s="65"/>
      <c r="F152" s="65"/>
      <c r="G152" s="65"/>
      <c r="H152" s="66"/>
      <c r="I152" s="59"/>
      <c r="J152" s="88"/>
      <c r="K152" s="88"/>
    </row>
    <row r="153" spans="3:11" ht="15.75" customHeight="1" x14ac:dyDescent="0.25">
      <c r="C153" s="65"/>
      <c r="D153" s="65"/>
      <c r="E153" s="65"/>
      <c r="F153" s="65"/>
      <c r="G153" s="65"/>
      <c r="H153" s="66"/>
      <c r="I153" s="59"/>
      <c r="J153" s="88"/>
      <c r="K153" s="88"/>
    </row>
    <row r="154" spans="3:11" ht="15.75" customHeight="1" x14ac:dyDescent="0.25">
      <c r="C154" s="65"/>
      <c r="D154" s="65"/>
      <c r="E154" s="65"/>
      <c r="F154" s="65"/>
      <c r="G154" s="65"/>
      <c r="H154" s="66"/>
      <c r="I154" s="59"/>
      <c r="J154" s="88"/>
      <c r="K154" s="88"/>
    </row>
    <row r="155" spans="3:11" ht="15.75" customHeight="1" x14ac:dyDescent="0.25">
      <c r="C155" s="65"/>
      <c r="D155" s="65"/>
      <c r="E155" s="65"/>
      <c r="F155" s="65"/>
      <c r="G155" s="65"/>
      <c r="H155" s="66"/>
      <c r="I155" s="59"/>
      <c r="J155" s="88"/>
      <c r="K155" s="88"/>
    </row>
    <row r="156" spans="3:11" ht="15.75" customHeight="1" x14ac:dyDescent="0.25">
      <c r="C156" s="65"/>
      <c r="D156" s="65"/>
      <c r="E156" s="65"/>
      <c r="F156" s="65"/>
      <c r="G156" s="65"/>
      <c r="H156" s="66"/>
      <c r="I156" s="59"/>
      <c r="J156" s="88"/>
      <c r="K156" s="88"/>
    </row>
    <row r="157" spans="3:11" ht="15.75" customHeight="1" x14ac:dyDescent="0.25">
      <c r="C157" s="65"/>
      <c r="D157" s="65"/>
      <c r="E157" s="65"/>
      <c r="F157" s="65"/>
      <c r="G157" s="65"/>
      <c r="H157" s="66"/>
      <c r="I157" s="59"/>
      <c r="J157" s="88"/>
      <c r="K157" s="88"/>
    </row>
    <row r="158" spans="3:11" ht="15.75" customHeight="1" x14ac:dyDescent="0.25">
      <c r="C158" s="65"/>
      <c r="D158" s="65"/>
      <c r="E158" s="65"/>
      <c r="F158" s="65"/>
      <c r="G158" s="65"/>
      <c r="H158" s="66"/>
      <c r="I158" s="59"/>
      <c r="J158" s="88"/>
      <c r="K158" s="88"/>
    </row>
    <row r="159" spans="3:11" ht="15.75" customHeight="1" x14ac:dyDescent="0.25">
      <c r="C159" s="65"/>
      <c r="D159" s="65"/>
      <c r="E159" s="65"/>
      <c r="F159" s="65"/>
      <c r="G159" s="65"/>
      <c r="H159" s="66"/>
      <c r="I159" s="59"/>
      <c r="J159" s="88"/>
      <c r="K159" s="88"/>
    </row>
    <row r="160" spans="3:11" ht="15.75" customHeight="1" x14ac:dyDescent="0.25">
      <c r="C160" s="65"/>
      <c r="D160" s="65"/>
      <c r="E160" s="65"/>
      <c r="F160" s="65"/>
      <c r="G160" s="65"/>
      <c r="H160" s="66"/>
      <c r="I160" s="59"/>
      <c r="J160" s="88"/>
      <c r="K160" s="88"/>
    </row>
    <row r="161" spans="3:11" ht="15.75" customHeight="1" x14ac:dyDescent="0.25">
      <c r="C161" s="65"/>
      <c r="D161" s="65"/>
      <c r="E161" s="65"/>
      <c r="F161" s="65"/>
      <c r="G161" s="65"/>
      <c r="H161" s="66"/>
      <c r="I161" s="59"/>
      <c r="J161" s="88"/>
      <c r="K161" s="88"/>
    </row>
    <row r="162" spans="3:11" ht="15.75" customHeight="1" x14ac:dyDescent="0.25">
      <c r="C162" s="65"/>
      <c r="D162" s="65"/>
      <c r="E162" s="65"/>
      <c r="F162" s="65"/>
      <c r="G162" s="65"/>
      <c r="H162" s="66"/>
      <c r="I162" s="59"/>
      <c r="J162" s="88"/>
      <c r="K162" s="88"/>
    </row>
    <row r="163" spans="3:11" ht="15.75" customHeight="1" x14ac:dyDescent="0.25">
      <c r="C163" s="65"/>
      <c r="D163" s="65"/>
      <c r="E163" s="65"/>
      <c r="F163" s="65"/>
      <c r="G163" s="65"/>
      <c r="H163" s="66"/>
      <c r="I163" s="59"/>
      <c r="J163" s="88"/>
      <c r="K163" s="88"/>
    </row>
    <row r="164" spans="3:11" ht="15.75" customHeight="1" x14ac:dyDescent="0.25">
      <c r="C164" s="65"/>
      <c r="D164" s="65"/>
      <c r="E164" s="65"/>
      <c r="F164" s="65"/>
      <c r="G164" s="65"/>
      <c r="H164" s="66"/>
      <c r="I164" s="59"/>
      <c r="J164" s="88"/>
      <c r="K164" s="88"/>
    </row>
    <row r="165" spans="3:11" ht="15.75" customHeight="1" x14ac:dyDescent="0.25">
      <c r="C165" s="65"/>
      <c r="D165" s="65"/>
      <c r="E165" s="65"/>
      <c r="F165" s="65"/>
      <c r="G165" s="65"/>
      <c r="H165" s="66"/>
      <c r="I165" s="59"/>
      <c r="J165" s="88"/>
      <c r="K165" s="88"/>
    </row>
    <row r="166" spans="3:11" ht="15.75" customHeight="1" x14ac:dyDescent="0.25">
      <c r="C166" s="65"/>
      <c r="D166" s="65"/>
      <c r="E166" s="65"/>
      <c r="F166" s="65"/>
      <c r="G166" s="65"/>
      <c r="H166" s="66"/>
      <c r="I166" s="59"/>
      <c r="J166" s="88"/>
      <c r="K166" s="88"/>
    </row>
    <row r="167" spans="3:11" ht="15.75" customHeight="1" x14ac:dyDescent="0.25">
      <c r="C167" s="65"/>
      <c r="D167" s="65"/>
      <c r="E167" s="65"/>
      <c r="F167" s="65"/>
      <c r="G167" s="65"/>
      <c r="H167" s="66"/>
      <c r="I167" s="59"/>
      <c r="J167" s="88"/>
      <c r="K167" s="88"/>
    </row>
    <row r="168" spans="3:11" ht="15.75" customHeight="1" x14ac:dyDescent="0.25">
      <c r="C168" s="65"/>
      <c r="D168" s="65"/>
      <c r="E168" s="65"/>
      <c r="F168" s="65"/>
      <c r="G168" s="65"/>
      <c r="H168" s="66"/>
      <c r="I168" s="59"/>
      <c r="J168" s="88"/>
      <c r="K168" s="88"/>
    </row>
    <row r="169" spans="3:11" ht="15.75" customHeight="1" x14ac:dyDescent="0.25">
      <c r="C169" s="65"/>
      <c r="D169" s="65"/>
      <c r="E169" s="65"/>
      <c r="F169" s="65"/>
      <c r="G169" s="65"/>
      <c r="H169" s="66"/>
      <c r="I169" s="59"/>
      <c r="J169" s="88"/>
      <c r="K169" s="88"/>
    </row>
    <row r="170" spans="3:11" ht="15.75" customHeight="1" x14ac:dyDescent="0.25">
      <c r="C170" s="65"/>
      <c r="D170" s="65"/>
      <c r="E170" s="65"/>
      <c r="F170" s="65"/>
      <c r="G170" s="65"/>
      <c r="H170" s="66"/>
      <c r="I170" s="59"/>
      <c r="J170" s="88"/>
      <c r="K170" s="88"/>
    </row>
    <row r="171" spans="3:11" ht="15.75" customHeight="1" x14ac:dyDescent="0.25">
      <c r="C171" s="65"/>
      <c r="D171" s="65"/>
      <c r="E171" s="65"/>
      <c r="F171" s="65"/>
      <c r="G171" s="65"/>
      <c r="H171" s="66"/>
      <c r="I171" s="59"/>
      <c r="J171" s="88"/>
      <c r="K171" s="88"/>
    </row>
    <row r="172" spans="3:11" ht="15.75" customHeight="1" x14ac:dyDescent="0.25">
      <c r="C172" s="65"/>
      <c r="D172" s="65"/>
      <c r="E172" s="65"/>
      <c r="F172" s="65"/>
      <c r="G172" s="65"/>
      <c r="H172" s="66"/>
      <c r="I172" s="59"/>
      <c r="J172" s="88"/>
      <c r="K172" s="88"/>
    </row>
    <row r="173" spans="3:11" ht="15.75" customHeight="1" x14ac:dyDescent="0.25">
      <c r="C173" s="65"/>
      <c r="D173" s="65"/>
      <c r="E173" s="65"/>
      <c r="F173" s="65"/>
      <c r="G173" s="65"/>
      <c r="H173" s="66"/>
      <c r="I173" s="59"/>
      <c r="J173" s="88"/>
      <c r="K173" s="88"/>
    </row>
    <row r="174" spans="3:11" ht="15.75" customHeight="1" x14ac:dyDescent="0.25">
      <c r="C174" s="65"/>
      <c r="D174" s="65"/>
      <c r="E174" s="65"/>
      <c r="F174" s="65"/>
      <c r="G174" s="65"/>
      <c r="H174" s="66"/>
      <c r="I174" s="59"/>
      <c r="J174" s="88"/>
      <c r="K174" s="88"/>
    </row>
    <row r="175" spans="3:11" ht="15.75" customHeight="1" x14ac:dyDescent="0.25">
      <c r="C175" s="65"/>
      <c r="D175" s="65"/>
      <c r="E175" s="65"/>
      <c r="F175" s="65"/>
      <c r="G175" s="65"/>
      <c r="H175" s="66"/>
      <c r="I175" s="59"/>
      <c r="J175" s="88"/>
      <c r="K175" s="88"/>
    </row>
    <row r="176" spans="3:11" ht="15.75" customHeight="1" x14ac:dyDescent="0.25">
      <c r="C176" s="65"/>
      <c r="D176" s="65"/>
      <c r="E176" s="65"/>
      <c r="F176" s="65"/>
      <c r="G176" s="65"/>
      <c r="H176" s="66"/>
      <c r="I176" s="59"/>
      <c r="J176" s="88"/>
      <c r="K176" s="88"/>
    </row>
    <row r="177" spans="3:11" ht="15.75" customHeight="1" x14ac:dyDescent="0.25">
      <c r="C177" s="65"/>
      <c r="D177" s="65"/>
      <c r="E177" s="65"/>
      <c r="F177" s="65"/>
      <c r="G177" s="65"/>
      <c r="H177" s="66"/>
      <c r="I177" s="59"/>
      <c r="J177" s="88"/>
      <c r="K177" s="88"/>
    </row>
    <row r="178" spans="3:11" ht="15.75" customHeight="1" x14ac:dyDescent="0.25">
      <c r="C178" s="65"/>
      <c r="D178" s="65"/>
      <c r="E178" s="65"/>
      <c r="F178" s="65"/>
      <c r="G178" s="65"/>
      <c r="H178" s="66"/>
      <c r="I178" s="59"/>
      <c r="J178" s="88"/>
      <c r="K178" s="88"/>
    </row>
    <row r="179" spans="3:11" ht="15.75" customHeight="1" x14ac:dyDescent="0.25">
      <c r="C179" s="65"/>
      <c r="D179" s="65"/>
      <c r="E179" s="65"/>
      <c r="F179" s="65"/>
      <c r="G179" s="65"/>
      <c r="H179" s="66"/>
      <c r="I179" s="59"/>
      <c r="J179" s="88"/>
      <c r="K179" s="88"/>
    </row>
    <row r="180" spans="3:11" ht="15.75" customHeight="1" x14ac:dyDescent="0.25">
      <c r="C180" s="65"/>
      <c r="D180" s="65"/>
      <c r="E180" s="65"/>
      <c r="F180" s="65"/>
      <c r="G180" s="65"/>
      <c r="H180" s="66"/>
      <c r="I180" s="59"/>
      <c r="J180" s="88"/>
      <c r="K180" s="88"/>
    </row>
    <row r="181" spans="3:11" ht="15.75" customHeight="1" x14ac:dyDescent="0.25">
      <c r="C181" s="65"/>
      <c r="D181" s="65"/>
      <c r="E181" s="65"/>
      <c r="F181" s="65"/>
      <c r="G181" s="65"/>
      <c r="H181" s="66"/>
      <c r="I181" s="59"/>
      <c r="J181" s="88"/>
      <c r="K181" s="88"/>
    </row>
    <row r="182" spans="3:11" ht="15.75" customHeight="1" x14ac:dyDescent="0.25">
      <c r="C182" s="65"/>
      <c r="D182" s="65"/>
      <c r="E182" s="65"/>
      <c r="F182" s="65"/>
      <c r="G182" s="65"/>
      <c r="H182" s="66"/>
      <c r="I182" s="59"/>
      <c r="J182" s="88"/>
      <c r="K182" s="88"/>
    </row>
    <row r="183" spans="3:11" ht="15.75" customHeight="1" x14ac:dyDescent="0.25">
      <c r="C183" s="65"/>
      <c r="D183" s="65"/>
      <c r="E183" s="65"/>
      <c r="F183" s="65"/>
      <c r="G183" s="65"/>
      <c r="H183" s="66"/>
      <c r="I183" s="59"/>
      <c r="J183" s="88"/>
      <c r="K183" s="88"/>
    </row>
    <row r="184" spans="3:11" ht="15.75" customHeight="1" x14ac:dyDescent="0.25">
      <c r="C184" s="65"/>
      <c r="D184" s="65"/>
      <c r="E184" s="65"/>
      <c r="F184" s="65"/>
      <c r="G184" s="65"/>
      <c r="H184" s="66"/>
      <c r="I184" s="59"/>
      <c r="J184" s="88"/>
      <c r="K184" s="88"/>
    </row>
    <row r="185" spans="3:11" ht="15.75" customHeight="1" x14ac:dyDescent="0.25">
      <c r="C185" s="65"/>
      <c r="D185" s="65"/>
      <c r="E185" s="65"/>
      <c r="F185" s="65"/>
      <c r="G185" s="65"/>
      <c r="H185" s="66"/>
      <c r="I185" s="59"/>
      <c r="J185" s="88"/>
      <c r="K185" s="88"/>
    </row>
    <row r="186" spans="3:11" ht="15.75" customHeight="1" x14ac:dyDescent="0.25">
      <c r="C186" s="65"/>
      <c r="D186" s="65"/>
      <c r="E186" s="65"/>
      <c r="F186" s="65"/>
      <c r="G186" s="65"/>
      <c r="H186" s="66"/>
      <c r="I186" s="59"/>
      <c r="J186" s="88"/>
      <c r="K186" s="88"/>
    </row>
    <row r="187" spans="3:11" ht="15.75" customHeight="1" x14ac:dyDescent="0.25">
      <c r="C187" s="65"/>
      <c r="D187" s="65"/>
      <c r="E187" s="65"/>
      <c r="F187" s="65"/>
      <c r="G187" s="65"/>
      <c r="H187" s="66"/>
      <c r="I187" s="59"/>
      <c r="J187" s="88"/>
      <c r="K187" s="88"/>
    </row>
    <row r="188" spans="3:11" ht="15.75" customHeight="1" x14ac:dyDescent="0.25">
      <c r="C188" s="65"/>
      <c r="D188" s="65"/>
      <c r="E188" s="65"/>
      <c r="F188" s="65"/>
      <c r="G188" s="65"/>
      <c r="H188" s="66"/>
      <c r="I188" s="59"/>
      <c r="J188" s="88"/>
      <c r="K188" s="88"/>
    </row>
    <row r="189" spans="3:11" ht="15.75" customHeight="1" x14ac:dyDescent="0.25">
      <c r="C189" s="65"/>
      <c r="D189" s="65"/>
      <c r="E189" s="65"/>
      <c r="F189" s="65"/>
      <c r="G189" s="65"/>
      <c r="H189" s="66"/>
      <c r="I189" s="59"/>
      <c r="J189" s="88"/>
      <c r="K189" s="88"/>
    </row>
    <row r="190" spans="3:11" ht="15.75" customHeight="1" x14ac:dyDescent="0.25">
      <c r="C190" s="65"/>
      <c r="D190" s="65"/>
      <c r="E190" s="65"/>
      <c r="F190" s="65"/>
      <c r="G190" s="65"/>
      <c r="H190" s="66"/>
      <c r="I190" s="59"/>
      <c r="J190" s="88"/>
      <c r="K190" s="88"/>
    </row>
    <row r="191" spans="3:11" ht="15.75" customHeight="1" x14ac:dyDescent="0.25">
      <c r="C191" s="65"/>
      <c r="D191" s="65"/>
      <c r="E191" s="65"/>
      <c r="F191" s="65"/>
      <c r="G191" s="65"/>
      <c r="H191" s="66"/>
      <c r="I191" s="59"/>
      <c r="J191" s="88"/>
      <c r="K191" s="88"/>
    </row>
    <row r="192" spans="3:11" ht="15.75" customHeight="1" x14ac:dyDescent="0.25">
      <c r="C192" s="65"/>
      <c r="D192" s="65"/>
      <c r="E192" s="65"/>
      <c r="F192" s="65"/>
      <c r="G192" s="65"/>
      <c r="H192" s="66"/>
      <c r="I192" s="59"/>
      <c r="J192" s="88"/>
      <c r="K192" s="88"/>
    </row>
    <row r="193" spans="3:11" ht="15.75" customHeight="1" x14ac:dyDescent="0.25">
      <c r="C193" s="65"/>
      <c r="D193" s="65"/>
      <c r="E193" s="65"/>
      <c r="F193" s="65"/>
      <c r="G193" s="65"/>
      <c r="H193" s="66"/>
      <c r="I193" s="59"/>
      <c r="J193" s="88"/>
      <c r="K193" s="88"/>
    </row>
    <row r="194" spans="3:11" ht="15.75" customHeight="1" x14ac:dyDescent="0.25">
      <c r="C194" s="65"/>
      <c r="D194" s="65"/>
      <c r="E194" s="65"/>
      <c r="F194" s="65"/>
      <c r="G194" s="65"/>
      <c r="H194" s="66"/>
      <c r="I194" s="59"/>
      <c r="J194" s="88"/>
      <c r="K194" s="88"/>
    </row>
    <row r="195" spans="3:11" ht="15.75" customHeight="1" x14ac:dyDescent="0.25">
      <c r="C195" s="65"/>
      <c r="D195" s="65"/>
      <c r="E195" s="65"/>
      <c r="F195" s="65"/>
      <c r="G195" s="65"/>
      <c r="H195" s="66"/>
      <c r="I195" s="59"/>
      <c r="J195" s="88"/>
      <c r="K195" s="88"/>
    </row>
    <row r="196" spans="3:11" ht="15.75" customHeight="1" x14ac:dyDescent="0.25">
      <c r="C196" s="65"/>
      <c r="D196" s="65"/>
      <c r="E196" s="65"/>
      <c r="F196" s="65"/>
      <c r="G196" s="65"/>
      <c r="H196" s="66"/>
      <c r="I196" s="59"/>
      <c r="J196" s="88"/>
      <c r="K196" s="88"/>
    </row>
    <row r="197" spans="3:11" ht="15.75" customHeight="1" x14ac:dyDescent="0.25">
      <c r="C197" s="65"/>
      <c r="D197" s="65"/>
      <c r="E197" s="65"/>
      <c r="F197" s="65"/>
      <c r="G197" s="65"/>
      <c r="H197" s="66"/>
      <c r="I197" s="59"/>
      <c r="J197" s="88"/>
      <c r="K197" s="88"/>
    </row>
    <row r="198" spans="3:11" ht="15.75" customHeight="1" x14ac:dyDescent="0.25">
      <c r="C198" s="65"/>
      <c r="D198" s="65"/>
      <c r="E198" s="65"/>
      <c r="F198" s="65"/>
      <c r="G198" s="65"/>
      <c r="H198" s="66"/>
      <c r="I198" s="59"/>
      <c r="J198" s="88"/>
      <c r="K198" s="88"/>
    </row>
    <row r="199" spans="3:11" ht="15.75" customHeight="1" x14ac:dyDescent="0.25">
      <c r="C199" s="65"/>
      <c r="D199" s="65"/>
      <c r="E199" s="65"/>
      <c r="F199" s="65"/>
      <c r="G199" s="65"/>
      <c r="H199" s="66"/>
      <c r="I199" s="59"/>
      <c r="J199" s="88"/>
      <c r="K199" s="88"/>
    </row>
    <row r="200" spans="3:11" ht="15.75" customHeight="1" x14ac:dyDescent="0.25">
      <c r="C200" s="65"/>
      <c r="D200" s="65"/>
      <c r="E200" s="65"/>
      <c r="F200" s="65"/>
      <c r="G200" s="65"/>
      <c r="H200" s="66"/>
      <c r="I200" s="59"/>
      <c r="J200" s="88"/>
      <c r="K200" s="88"/>
    </row>
    <row r="201" spans="3:11" ht="15.75" customHeight="1" x14ac:dyDescent="0.25">
      <c r="C201" s="65"/>
      <c r="D201" s="65"/>
      <c r="E201" s="65"/>
      <c r="F201" s="65"/>
      <c r="G201" s="65"/>
      <c r="H201" s="66"/>
      <c r="I201" s="59"/>
      <c r="J201" s="88"/>
      <c r="K201" s="88"/>
    </row>
    <row r="202" spans="3:11" ht="15.75" customHeight="1" x14ac:dyDescent="0.25">
      <c r="C202" s="65"/>
      <c r="D202" s="65"/>
      <c r="E202" s="65"/>
      <c r="F202" s="65"/>
      <c r="G202" s="65"/>
      <c r="H202" s="66"/>
      <c r="I202" s="59"/>
      <c r="J202" s="88"/>
      <c r="K202" s="88"/>
    </row>
    <row r="203" spans="3:11" ht="15.75" customHeight="1" x14ac:dyDescent="0.25">
      <c r="C203" s="65"/>
      <c r="D203" s="65"/>
      <c r="E203" s="65"/>
      <c r="F203" s="65"/>
      <c r="G203" s="65"/>
      <c r="H203" s="66"/>
      <c r="I203" s="59"/>
      <c r="J203" s="88"/>
      <c r="K203" s="88"/>
    </row>
    <row r="204" spans="3:11" ht="15.75" customHeight="1" x14ac:dyDescent="0.25">
      <c r="C204" s="65"/>
      <c r="D204" s="65"/>
      <c r="E204" s="65"/>
      <c r="F204" s="65"/>
      <c r="G204" s="65"/>
      <c r="H204" s="66"/>
      <c r="I204" s="59"/>
      <c r="J204" s="88"/>
      <c r="K204" s="88"/>
    </row>
    <row r="205" spans="3:11" ht="15.75" customHeight="1" x14ac:dyDescent="0.25">
      <c r="C205" s="65"/>
      <c r="D205" s="65"/>
      <c r="E205" s="65"/>
      <c r="F205" s="65"/>
      <c r="G205" s="65"/>
      <c r="H205" s="66"/>
      <c r="I205" s="59"/>
      <c r="J205" s="88"/>
      <c r="K205" s="88"/>
    </row>
    <row r="206" spans="3:11" ht="15.75" customHeight="1" x14ac:dyDescent="0.25">
      <c r="C206" s="65"/>
      <c r="D206" s="65"/>
      <c r="E206" s="65"/>
      <c r="F206" s="65"/>
      <c r="G206" s="65"/>
      <c r="H206" s="66"/>
      <c r="I206" s="59"/>
      <c r="J206" s="88"/>
      <c r="K206" s="88"/>
    </row>
    <row r="207" spans="3:11" ht="15.75" customHeight="1" x14ac:dyDescent="0.25">
      <c r="C207" s="65"/>
      <c r="D207" s="65"/>
      <c r="E207" s="65"/>
      <c r="F207" s="65"/>
      <c r="G207" s="65"/>
      <c r="H207" s="66"/>
      <c r="I207" s="59"/>
      <c r="J207" s="88"/>
      <c r="K207" s="88"/>
    </row>
    <row r="208" spans="3:11" ht="15.75" customHeight="1" x14ac:dyDescent="0.25">
      <c r="C208" s="65"/>
      <c r="D208" s="65"/>
      <c r="E208" s="65"/>
      <c r="F208" s="65"/>
      <c r="G208" s="65"/>
      <c r="H208" s="66"/>
      <c r="I208" s="59"/>
      <c r="J208" s="88"/>
      <c r="K208" s="88"/>
    </row>
    <row r="209" spans="3:11" ht="15.75" customHeight="1" x14ac:dyDescent="0.25">
      <c r="C209" s="65"/>
      <c r="D209" s="65"/>
      <c r="E209" s="65"/>
      <c r="F209" s="65"/>
      <c r="G209" s="65"/>
      <c r="H209" s="66"/>
      <c r="I209" s="59"/>
      <c r="J209" s="88"/>
      <c r="K209" s="88"/>
    </row>
    <row r="210" spans="3:11" ht="15.75" customHeight="1" x14ac:dyDescent="0.25">
      <c r="C210" s="65"/>
      <c r="D210" s="65"/>
      <c r="E210" s="65"/>
      <c r="F210" s="65"/>
      <c r="G210" s="65"/>
      <c r="H210" s="66"/>
      <c r="I210" s="59"/>
      <c r="J210" s="88"/>
      <c r="K210" s="88"/>
    </row>
    <row r="211" spans="3:11" ht="15.75" customHeight="1" x14ac:dyDescent="0.25">
      <c r="C211" s="65"/>
      <c r="D211" s="65"/>
      <c r="E211" s="65"/>
      <c r="F211" s="65"/>
      <c r="G211" s="65"/>
      <c r="H211" s="66"/>
      <c r="I211" s="59"/>
      <c r="J211" s="88"/>
      <c r="K211" s="88"/>
    </row>
    <row r="212" spans="3:11" ht="15.75" customHeight="1" x14ac:dyDescent="0.25">
      <c r="C212" s="65"/>
      <c r="D212" s="65"/>
      <c r="E212" s="65"/>
      <c r="F212" s="65"/>
      <c r="G212" s="65"/>
      <c r="H212" s="66"/>
      <c r="I212" s="59"/>
      <c r="J212" s="88"/>
      <c r="K212" s="88"/>
    </row>
    <row r="213" spans="3:11" ht="15.75" customHeight="1" x14ac:dyDescent="0.25">
      <c r="C213" s="65"/>
      <c r="D213" s="65"/>
      <c r="E213" s="65"/>
      <c r="F213" s="65"/>
      <c r="G213" s="65"/>
      <c r="H213" s="66"/>
      <c r="I213" s="59"/>
      <c r="J213" s="88"/>
      <c r="K213" s="88"/>
    </row>
    <row r="214" spans="3:11" ht="15.75" customHeight="1" x14ac:dyDescent="0.25">
      <c r="C214" s="65"/>
      <c r="D214" s="65"/>
      <c r="E214" s="65"/>
      <c r="F214" s="65"/>
      <c r="G214" s="65"/>
      <c r="H214" s="66"/>
      <c r="I214" s="59"/>
      <c r="J214" s="88"/>
      <c r="K214" s="88"/>
    </row>
    <row r="215" spans="3:11" ht="15.75" customHeight="1" x14ac:dyDescent="0.25">
      <c r="C215" s="65"/>
      <c r="D215" s="65"/>
      <c r="E215" s="65"/>
      <c r="F215" s="65"/>
      <c r="G215" s="65"/>
      <c r="H215" s="66"/>
      <c r="I215" s="59"/>
      <c r="J215" s="88"/>
      <c r="K215" s="88"/>
    </row>
    <row r="216" spans="3:11" ht="15.75" customHeight="1" x14ac:dyDescent="0.25">
      <c r="C216" s="65"/>
      <c r="D216" s="65"/>
      <c r="E216" s="65"/>
      <c r="F216" s="65"/>
      <c r="G216" s="65"/>
      <c r="H216" s="66"/>
      <c r="I216" s="59"/>
      <c r="J216" s="88"/>
      <c r="K216" s="88"/>
    </row>
    <row r="217" spans="3:11" ht="15.75" customHeight="1" x14ac:dyDescent="0.25">
      <c r="C217" s="65"/>
      <c r="D217" s="65"/>
      <c r="E217" s="65"/>
      <c r="F217" s="65"/>
      <c r="G217" s="65"/>
      <c r="H217" s="66"/>
      <c r="I217" s="59"/>
      <c r="J217" s="88"/>
      <c r="K217" s="88"/>
    </row>
    <row r="218" spans="3:11" ht="15.75" customHeight="1" x14ac:dyDescent="0.25">
      <c r="C218" s="65"/>
      <c r="D218" s="65"/>
      <c r="E218" s="65"/>
      <c r="F218" s="65"/>
      <c r="G218" s="65"/>
      <c r="H218" s="66"/>
      <c r="I218" s="59"/>
      <c r="J218" s="88"/>
      <c r="K218" s="88"/>
    </row>
    <row r="219" spans="3:11" ht="15.75" customHeight="1" x14ac:dyDescent="0.25">
      <c r="C219" s="65"/>
      <c r="D219" s="65"/>
      <c r="E219" s="65"/>
      <c r="F219" s="65"/>
      <c r="G219" s="65"/>
      <c r="H219" s="66"/>
      <c r="I219" s="59"/>
      <c r="J219" s="88"/>
      <c r="K219" s="88"/>
    </row>
    <row r="220" spans="3:11" ht="15.75" customHeight="1" x14ac:dyDescent="0.25">
      <c r="C220" s="65"/>
      <c r="D220" s="65"/>
      <c r="E220" s="65"/>
      <c r="F220" s="65"/>
      <c r="G220" s="65"/>
      <c r="H220" s="66"/>
      <c r="I220" s="59"/>
      <c r="J220" s="88"/>
      <c r="K220" s="88"/>
    </row>
    <row r="221" spans="3:11" ht="15.75" customHeight="1" x14ac:dyDescent="0.25">
      <c r="C221" s="65"/>
      <c r="D221" s="65"/>
      <c r="E221" s="65"/>
      <c r="F221" s="65"/>
      <c r="G221" s="65"/>
      <c r="H221" s="66"/>
      <c r="I221" s="59"/>
      <c r="J221" s="88"/>
      <c r="K221" s="88"/>
    </row>
    <row r="222" spans="3:11" ht="15.75" customHeight="1" x14ac:dyDescent="0.25">
      <c r="C222" s="65"/>
      <c r="D222" s="65"/>
      <c r="E222" s="65"/>
      <c r="F222" s="65"/>
      <c r="G222" s="65"/>
      <c r="H222" s="66"/>
      <c r="I222" s="59"/>
      <c r="J222" s="88"/>
      <c r="K222" s="88"/>
    </row>
    <row r="223" spans="3:11" ht="15.75" customHeight="1" x14ac:dyDescent="0.25">
      <c r="C223" s="65"/>
      <c r="D223" s="65"/>
      <c r="E223" s="65"/>
      <c r="F223" s="65"/>
      <c r="G223" s="65"/>
      <c r="H223" s="66"/>
      <c r="I223" s="59"/>
      <c r="J223" s="88"/>
      <c r="K223" s="88"/>
    </row>
    <row r="224" spans="3:11" ht="15.75" customHeight="1" x14ac:dyDescent="0.25">
      <c r="C224" s="65"/>
      <c r="D224" s="65"/>
      <c r="E224" s="65"/>
      <c r="F224" s="65"/>
      <c r="G224" s="65"/>
      <c r="H224" s="66"/>
      <c r="I224" s="59"/>
      <c r="J224" s="88"/>
      <c r="K224" s="88"/>
    </row>
    <row r="225" spans="3:11" ht="15.75" customHeight="1" x14ac:dyDescent="0.25">
      <c r="C225" s="65"/>
      <c r="D225" s="65"/>
      <c r="E225" s="65"/>
      <c r="F225" s="65"/>
      <c r="G225" s="65"/>
      <c r="H225" s="66"/>
      <c r="I225" s="59"/>
      <c r="J225" s="88"/>
      <c r="K225" s="88"/>
    </row>
    <row r="226" spans="3:11" ht="15.75" customHeight="1" x14ac:dyDescent="0.25">
      <c r="C226" s="65"/>
      <c r="D226" s="65"/>
      <c r="E226" s="65"/>
      <c r="F226" s="65"/>
      <c r="G226" s="65"/>
      <c r="H226" s="66"/>
      <c r="I226" s="59"/>
      <c r="J226" s="88"/>
      <c r="K226" s="88"/>
    </row>
    <row r="227" spans="3:11" ht="15.75" customHeight="1" x14ac:dyDescent="0.25">
      <c r="C227" s="65"/>
      <c r="D227" s="65"/>
      <c r="E227" s="65"/>
      <c r="F227" s="65"/>
      <c r="G227" s="65"/>
      <c r="H227" s="66"/>
      <c r="I227" s="59"/>
      <c r="J227" s="88"/>
      <c r="K227" s="88"/>
    </row>
    <row r="228" spans="3:11" ht="15.75" customHeight="1" x14ac:dyDescent="0.25">
      <c r="C228" s="65"/>
      <c r="D228" s="65"/>
      <c r="E228" s="65"/>
      <c r="F228" s="65"/>
      <c r="G228" s="65"/>
      <c r="H228" s="66"/>
      <c r="I228" s="59"/>
      <c r="J228" s="88"/>
      <c r="K228" s="88"/>
    </row>
    <row r="229" spans="3:11" ht="15.75" customHeight="1" x14ac:dyDescent="0.25">
      <c r="C229" s="65"/>
      <c r="D229" s="65"/>
      <c r="E229" s="65"/>
      <c r="F229" s="65"/>
      <c r="G229" s="65"/>
      <c r="H229" s="66"/>
      <c r="I229" s="59"/>
      <c r="J229" s="88"/>
      <c r="K229" s="88"/>
    </row>
    <row r="230" spans="3:11" ht="15.75" customHeight="1" x14ac:dyDescent="0.25">
      <c r="C230" s="65"/>
      <c r="D230" s="65"/>
      <c r="E230" s="65"/>
      <c r="F230" s="65"/>
      <c r="G230" s="65"/>
      <c r="H230" s="66"/>
      <c r="I230" s="59"/>
      <c r="J230" s="88"/>
      <c r="K230" s="88"/>
    </row>
    <row r="231" spans="3:11" ht="15.75" customHeight="1" x14ac:dyDescent="0.25">
      <c r="C231" s="65"/>
      <c r="D231" s="65"/>
      <c r="E231" s="65"/>
      <c r="F231" s="65"/>
      <c r="G231" s="65"/>
      <c r="H231" s="66"/>
      <c r="I231" s="59"/>
      <c r="J231" s="88"/>
      <c r="K231" s="88"/>
    </row>
    <row r="232" spans="3:11" ht="15.75" customHeight="1" x14ac:dyDescent="0.25">
      <c r="C232" s="65"/>
      <c r="D232" s="65"/>
      <c r="E232" s="65"/>
      <c r="F232" s="65"/>
      <c r="G232" s="65"/>
      <c r="H232" s="66"/>
      <c r="I232" s="59"/>
      <c r="J232" s="88"/>
      <c r="K232" s="88"/>
    </row>
    <row r="233" spans="3:11" ht="15.75" customHeight="1" x14ac:dyDescent="0.25">
      <c r="C233" s="65"/>
      <c r="D233" s="65"/>
      <c r="E233" s="65"/>
      <c r="F233" s="65"/>
      <c r="G233" s="65"/>
      <c r="H233" s="66"/>
      <c r="I233" s="59"/>
      <c r="J233" s="88"/>
      <c r="K233" s="88"/>
    </row>
    <row r="234" spans="3:11" ht="15.75" customHeight="1" x14ac:dyDescent="0.25">
      <c r="C234" s="65"/>
      <c r="D234" s="65"/>
      <c r="E234" s="65"/>
      <c r="F234" s="65"/>
      <c r="G234" s="65"/>
      <c r="H234" s="66"/>
      <c r="I234" s="59"/>
      <c r="J234" s="88"/>
      <c r="K234" s="88"/>
    </row>
    <row r="235" spans="3:11" ht="15.75" customHeight="1" x14ac:dyDescent="0.25">
      <c r="C235" s="65"/>
      <c r="D235" s="65"/>
      <c r="E235" s="65"/>
      <c r="F235" s="65"/>
      <c r="G235" s="65"/>
      <c r="H235" s="66"/>
      <c r="I235" s="59"/>
      <c r="J235" s="88"/>
      <c r="K235" s="88"/>
    </row>
    <row r="236" spans="3:11" ht="15.75" customHeight="1" x14ac:dyDescent="0.25">
      <c r="C236" s="65"/>
      <c r="D236" s="65"/>
      <c r="E236" s="65"/>
      <c r="F236" s="65"/>
      <c r="G236" s="65"/>
      <c r="H236" s="66"/>
      <c r="I236" s="59"/>
      <c r="J236" s="88"/>
      <c r="K236" s="88"/>
    </row>
    <row r="237" spans="3:11" ht="15.75" customHeight="1" x14ac:dyDescent="0.25">
      <c r="C237" s="65"/>
      <c r="D237" s="65"/>
      <c r="E237" s="65"/>
      <c r="F237" s="65"/>
      <c r="G237" s="65"/>
      <c r="H237" s="66"/>
      <c r="I237" s="59"/>
      <c r="J237" s="88"/>
      <c r="K237" s="88"/>
    </row>
    <row r="238" spans="3:11" ht="15.75" customHeight="1" x14ac:dyDescent="0.25">
      <c r="C238" s="65"/>
      <c r="D238" s="65"/>
      <c r="E238" s="65"/>
      <c r="F238" s="65"/>
      <c r="G238" s="65"/>
      <c r="H238" s="66"/>
      <c r="I238" s="59"/>
      <c r="J238" s="88"/>
      <c r="K238" s="88"/>
    </row>
    <row r="239" spans="3:11" ht="15.75" customHeight="1" x14ac:dyDescent="0.25">
      <c r="C239" s="65"/>
      <c r="D239" s="65"/>
      <c r="E239" s="65"/>
      <c r="F239" s="65"/>
      <c r="G239" s="65"/>
      <c r="H239" s="66"/>
      <c r="I239" s="59"/>
      <c r="J239" s="88"/>
      <c r="K239" s="88"/>
    </row>
    <row r="240" spans="3:11" ht="15.75" customHeight="1" x14ac:dyDescent="0.25">
      <c r="C240" s="65"/>
      <c r="D240" s="65"/>
      <c r="E240" s="65"/>
      <c r="F240" s="65"/>
      <c r="G240" s="65"/>
      <c r="H240" s="66"/>
      <c r="I240" s="59"/>
      <c r="J240" s="88"/>
      <c r="K240" s="88"/>
    </row>
    <row r="241" spans="3:11" ht="15.75" customHeight="1" x14ac:dyDescent="0.25">
      <c r="C241" s="65"/>
      <c r="D241" s="65"/>
      <c r="E241" s="65"/>
      <c r="F241" s="65"/>
      <c r="G241" s="65"/>
      <c r="H241" s="66"/>
      <c r="I241" s="59"/>
      <c r="J241" s="88"/>
      <c r="K241" s="88"/>
    </row>
    <row r="242" spans="3:11" ht="15.75" customHeight="1" x14ac:dyDescent="0.25">
      <c r="C242" s="65"/>
      <c r="D242" s="65"/>
      <c r="E242" s="65"/>
      <c r="F242" s="65"/>
      <c r="G242" s="65"/>
      <c r="H242" s="66"/>
      <c r="I242" s="59"/>
      <c r="J242" s="88"/>
      <c r="K242" s="88"/>
    </row>
    <row r="243" spans="3:11" ht="15.75" customHeight="1" x14ac:dyDescent="0.25">
      <c r="C243" s="65"/>
      <c r="D243" s="65"/>
      <c r="E243" s="65"/>
      <c r="F243" s="65"/>
      <c r="G243" s="65"/>
      <c r="H243" s="66"/>
      <c r="I243" s="59"/>
      <c r="J243" s="88"/>
      <c r="K243" s="88"/>
    </row>
    <row r="244" spans="3:11" ht="15.75" customHeight="1" x14ac:dyDescent="0.25">
      <c r="C244" s="65"/>
      <c r="D244" s="65"/>
      <c r="E244" s="65"/>
      <c r="F244" s="65"/>
      <c r="G244" s="65"/>
      <c r="H244" s="66"/>
      <c r="I244" s="59"/>
      <c r="J244" s="88"/>
      <c r="K244" s="88"/>
    </row>
    <row r="245" spans="3:11" ht="15.75" customHeight="1" x14ac:dyDescent="0.25">
      <c r="C245" s="65"/>
      <c r="D245" s="65"/>
      <c r="E245" s="65"/>
      <c r="F245" s="65"/>
      <c r="G245" s="65"/>
      <c r="H245" s="66"/>
      <c r="I245" s="59"/>
      <c r="J245" s="88"/>
      <c r="K245" s="88"/>
    </row>
    <row r="246" spans="3:11" ht="15.75" customHeight="1" x14ac:dyDescent="0.25">
      <c r="C246" s="65"/>
      <c r="D246" s="65"/>
      <c r="E246" s="65"/>
      <c r="F246" s="65"/>
      <c r="G246" s="65"/>
      <c r="H246" s="66"/>
      <c r="I246" s="59"/>
      <c r="J246" s="88"/>
      <c r="K246" s="88"/>
    </row>
    <row r="247" spans="3:11" ht="15.75" customHeight="1" x14ac:dyDescent="0.25">
      <c r="C247" s="65"/>
      <c r="D247" s="65"/>
      <c r="E247" s="65"/>
      <c r="F247" s="65"/>
      <c r="G247" s="65"/>
      <c r="H247" s="66"/>
      <c r="I247" s="59"/>
      <c r="J247" s="88"/>
      <c r="K247" s="88"/>
    </row>
    <row r="248" spans="3:11" ht="15.75" customHeight="1" x14ac:dyDescent="0.25">
      <c r="C248" s="65"/>
      <c r="D248" s="65"/>
      <c r="E248" s="65"/>
      <c r="F248" s="65"/>
      <c r="G248" s="65"/>
      <c r="H248" s="66"/>
      <c r="I248" s="59"/>
      <c r="J248" s="88"/>
      <c r="K248" s="88"/>
    </row>
    <row r="249" spans="3:11" ht="15.75" customHeight="1" x14ac:dyDescent="0.25">
      <c r="C249" s="65"/>
      <c r="D249" s="65"/>
      <c r="E249" s="65"/>
      <c r="F249" s="65"/>
      <c r="G249" s="65"/>
      <c r="H249" s="66"/>
      <c r="I249" s="59"/>
      <c r="J249" s="88"/>
      <c r="K249" s="88"/>
    </row>
    <row r="250" spans="3:11" ht="15.75" customHeight="1" x14ac:dyDescent="0.25">
      <c r="C250" s="65"/>
      <c r="D250" s="65"/>
      <c r="E250" s="65"/>
      <c r="F250" s="65"/>
      <c r="G250" s="65"/>
      <c r="H250" s="66"/>
      <c r="I250" s="59"/>
      <c r="J250" s="88"/>
      <c r="K250" s="88"/>
    </row>
    <row r="251" spans="3:11" ht="15.75" customHeight="1" x14ac:dyDescent="0.25">
      <c r="C251" s="65"/>
      <c r="D251" s="65"/>
      <c r="E251" s="65"/>
      <c r="F251" s="65"/>
      <c r="G251" s="65"/>
      <c r="H251" s="66"/>
      <c r="I251" s="59"/>
      <c r="J251" s="88"/>
      <c r="K251" s="88"/>
    </row>
    <row r="252" spans="3:11" ht="15.75" customHeight="1" x14ac:dyDescent="0.25">
      <c r="C252" s="65"/>
      <c r="D252" s="65"/>
      <c r="E252" s="65"/>
      <c r="F252" s="65"/>
      <c r="G252" s="65"/>
      <c r="H252" s="66"/>
      <c r="I252" s="59"/>
      <c r="J252" s="88"/>
      <c r="K252" s="88"/>
    </row>
    <row r="253" spans="3:11" ht="15.75" customHeight="1" x14ac:dyDescent="0.25">
      <c r="C253" s="65"/>
      <c r="D253" s="65"/>
      <c r="E253" s="65"/>
      <c r="F253" s="65"/>
      <c r="G253" s="65"/>
      <c r="H253" s="66"/>
      <c r="I253" s="59"/>
      <c r="J253" s="88"/>
      <c r="K253" s="88"/>
    </row>
    <row r="254" spans="3:11" ht="15.75" customHeight="1" x14ac:dyDescent="0.25">
      <c r="C254" s="65"/>
      <c r="D254" s="65"/>
      <c r="E254" s="65"/>
      <c r="F254" s="65"/>
      <c r="G254" s="65"/>
      <c r="H254" s="66"/>
      <c r="I254" s="59"/>
      <c r="J254" s="88"/>
      <c r="K254" s="88"/>
    </row>
    <row r="255" spans="3:11" ht="15.75" customHeight="1" x14ac:dyDescent="0.25">
      <c r="C255" s="65"/>
      <c r="D255" s="65"/>
      <c r="E255" s="65"/>
      <c r="F255" s="65"/>
      <c r="G255" s="65"/>
      <c r="H255" s="66"/>
      <c r="I255" s="59"/>
      <c r="J255" s="88"/>
      <c r="K255" s="88"/>
    </row>
    <row r="256" spans="3:11" ht="15.75" customHeight="1" x14ac:dyDescent="0.25">
      <c r="C256" s="65"/>
      <c r="D256" s="65"/>
      <c r="E256" s="65"/>
      <c r="F256" s="65"/>
      <c r="G256" s="65"/>
      <c r="H256" s="66"/>
      <c r="I256" s="59"/>
      <c r="J256" s="88"/>
      <c r="K256" s="88"/>
    </row>
    <row r="257" spans="3:11" ht="15.75" customHeight="1" x14ac:dyDescent="0.25">
      <c r="C257" s="65"/>
      <c r="D257" s="65"/>
      <c r="E257" s="65"/>
      <c r="F257" s="65"/>
      <c r="G257" s="65"/>
      <c r="H257" s="66"/>
      <c r="I257" s="59"/>
      <c r="J257" s="88"/>
      <c r="K257" s="88"/>
    </row>
    <row r="258" spans="3:11" ht="15.75" customHeight="1" x14ac:dyDescent="0.25">
      <c r="C258" s="65"/>
      <c r="D258" s="65"/>
      <c r="E258" s="65"/>
      <c r="F258" s="65"/>
      <c r="G258" s="65"/>
      <c r="H258" s="66"/>
      <c r="I258" s="59"/>
      <c r="J258" s="88"/>
      <c r="K258" s="88"/>
    </row>
    <row r="259" spans="3:11" ht="15.75" customHeight="1" x14ac:dyDescent="0.25">
      <c r="C259" s="65"/>
      <c r="D259" s="65"/>
      <c r="E259" s="65"/>
      <c r="F259" s="65"/>
      <c r="G259" s="65"/>
      <c r="H259" s="66"/>
      <c r="I259" s="59"/>
      <c r="J259" s="88"/>
      <c r="K259" s="88"/>
    </row>
    <row r="260" spans="3:11" ht="15.75" customHeight="1" x14ac:dyDescent="0.25">
      <c r="C260" s="65"/>
      <c r="D260" s="65"/>
      <c r="E260" s="65"/>
      <c r="F260" s="65"/>
      <c r="G260" s="65"/>
      <c r="H260" s="66"/>
      <c r="I260" s="59"/>
      <c r="J260" s="88"/>
      <c r="K260" s="88"/>
    </row>
    <row r="261" spans="3:11" ht="15.75" customHeight="1" x14ac:dyDescent="0.25">
      <c r="C261" s="65"/>
      <c r="D261" s="65"/>
      <c r="E261" s="65"/>
      <c r="F261" s="65"/>
      <c r="G261" s="65"/>
      <c r="H261" s="66"/>
      <c r="I261" s="59"/>
      <c r="J261" s="88"/>
      <c r="K261" s="88"/>
    </row>
    <row r="262" spans="3:11" ht="15.75" customHeight="1" x14ac:dyDescent="0.25">
      <c r="C262" s="65"/>
      <c r="D262" s="65"/>
      <c r="E262" s="65"/>
      <c r="F262" s="65"/>
      <c r="G262" s="65"/>
      <c r="H262" s="66"/>
      <c r="I262" s="59"/>
      <c r="J262" s="88"/>
      <c r="K262" s="88"/>
    </row>
    <row r="263" spans="3:11" ht="15.75" customHeight="1" x14ac:dyDescent="0.25">
      <c r="C263" s="65"/>
      <c r="D263" s="65"/>
      <c r="E263" s="65"/>
      <c r="F263" s="65"/>
      <c r="G263" s="65"/>
      <c r="H263" s="66"/>
      <c r="I263" s="59"/>
      <c r="J263" s="88"/>
      <c r="K263" s="88"/>
    </row>
    <row r="264" spans="3:11" ht="15.75" customHeight="1" x14ac:dyDescent="0.25">
      <c r="C264" s="65"/>
      <c r="D264" s="65"/>
      <c r="E264" s="65"/>
      <c r="F264" s="65"/>
      <c r="G264" s="65"/>
      <c r="H264" s="66"/>
      <c r="I264" s="59"/>
      <c r="J264" s="88"/>
      <c r="K264" s="88"/>
    </row>
    <row r="265" spans="3:11" ht="15.75" customHeight="1" x14ac:dyDescent="0.25">
      <c r="C265" s="65"/>
      <c r="D265" s="65"/>
      <c r="E265" s="65"/>
      <c r="F265" s="65"/>
      <c r="G265" s="65"/>
      <c r="H265" s="66"/>
      <c r="I265" s="59"/>
      <c r="J265" s="88"/>
      <c r="K265" s="88"/>
    </row>
    <row r="266" spans="3:11" ht="15.75" customHeight="1" x14ac:dyDescent="0.25">
      <c r="C266" s="65"/>
      <c r="D266" s="65"/>
      <c r="E266" s="65"/>
      <c r="F266" s="65"/>
      <c r="G266" s="65"/>
      <c r="H266" s="66"/>
      <c r="I266" s="59"/>
      <c r="J266" s="88"/>
      <c r="K266" s="88"/>
    </row>
    <row r="267" spans="3:11" ht="15.75" customHeight="1" x14ac:dyDescent="0.25">
      <c r="C267" s="65"/>
      <c r="D267" s="65"/>
      <c r="E267" s="65"/>
      <c r="F267" s="65"/>
      <c r="G267" s="65"/>
      <c r="H267" s="66"/>
      <c r="I267" s="59"/>
      <c r="J267" s="88"/>
      <c r="K267" s="88"/>
    </row>
    <row r="268" spans="3:11" ht="15.75" customHeight="1" x14ac:dyDescent="0.25">
      <c r="C268" s="65"/>
      <c r="D268" s="65"/>
      <c r="E268" s="65"/>
      <c r="F268" s="65"/>
      <c r="G268" s="65"/>
      <c r="H268" s="66"/>
      <c r="I268" s="59"/>
      <c r="J268" s="88"/>
      <c r="K268" s="88"/>
    </row>
    <row r="269" spans="3:11" ht="15.75" customHeight="1" x14ac:dyDescent="0.25">
      <c r="C269" s="65"/>
      <c r="D269" s="65"/>
      <c r="E269" s="65"/>
      <c r="F269" s="65"/>
      <c r="G269" s="65"/>
      <c r="H269" s="66"/>
      <c r="I269" s="59"/>
      <c r="J269" s="88"/>
      <c r="K269" s="88"/>
    </row>
    <row r="270" spans="3:11" ht="15.75" customHeight="1" x14ac:dyDescent="0.25">
      <c r="C270" s="65"/>
      <c r="D270" s="65"/>
      <c r="E270" s="65"/>
      <c r="F270" s="65"/>
      <c r="G270" s="65"/>
      <c r="H270" s="66"/>
      <c r="I270" s="59"/>
      <c r="J270" s="88"/>
      <c r="K270" s="88"/>
    </row>
    <row r="271" spans="3:11" ht="15.75" customHeight="1" x14ac:dyDescent="0.25">
      <c r="C271" s="65"/>
      <c r="D271" s="65"/>
      <c r="E271" s="65"/>
      <c r="F271" s="65"/>
      <c r="G271" s="65"/>
      <c r="H271" s="66"/>
      <c r="I271" s="59"/>
      <c r="J271" s="88"/>
      <c r="K271" s="88"/>
    </row>
    <row r="272" spans="3:11" ht="15.75" customHeight="1" x14ac:dyDescent="0.25">
      <c r="C272" s="65"/>
      <c r="D272" s="65"/>
      <c r="E272" s="65"/>
      <c r="F272" s="65"/>
      <c r="G272" s="65"/>
      <c r="H272" s="66"/>
      <c r="I272" s="59"/>
      <c r="J272" s="88"/>
      <c r="K272" s="88"/>
    </row>
    <row r="273" spans="3:11" ht="15.75" customHeight="1" x14ac:dyDescent="0.25">
      <c r="C273" s="65"/>
      <c r="D273" s="65"/>
      <c r="E273" s="65"/>
      <c r="F273" s="65"/>
      <c r="G273" s="65"/>
      <c r="H273" s="66"/>
      <c r="I273" s="59"/>
      <c r="J273" s="88"/>
      <c r="K273" s="88"/>
    </row>
    <row r="274" spans="3:11" ht="15.75" customHeight="1" x14ac:dyDescent="0.25">
      <c r="C274" s="65"/>
      <c r="D274" s="65"/>
      <c r="E274" s="65"/>
      <c r="F274" s="65"/>
      <c r="G274" s="65"/>
      <c r="H274" s="66"/>
      <c r="I274" s="59"/>
      <c r="J274" s="88"/>
      <c r="K274" s="88"/>
    </row>
    <row r="275" spans="3:11" ht="15.75" customHeight="1" x14ac:dyDescent="0.25">
      <c r="C275" s="65"/>
      <c r="D275" s="65"/>
      <c r="E275" s="65"/>
      <c r="F275" s="65"/>
      <c r="G275" s="65"/>
      <c r="H275" s="66"/>
      <c r="I275" s="59"/>
      <c r="J275" s="88"/>
      <c r="K275" s="88"/>
    </row>
    <row r="276" spans="3:11" ht="15.75" customHeight="1" x14ac:dyDescent="0.25">
      <c r="C276" s="65"/>
      <c r="D276" s="65"/>
      <c r="E276" s="65"/>
      <c r="F276" s="65"/>
      <c r="G276" s="65"/>
      <c r="H276" s="66"/>
      <c r="I276" s="59"/>
      <c r="J276" s="88"/>
      <c r="K276" s="88"/>
    </row>
    <row r="277" spans="3:11" ht="15.75" customHeight="1" x14ac:dyDescent="0.25">
      <c r="C277" s="65"/>
      <c r="D277" s="65"/>
      <c r="E277" s="65"/>
      <c r="F277" s="65"/>
      <c r="G277" s="65"/>
      <c r="H277" s="66"/>
      <c r="I277" s="59"/>
      <c r="J277" s="88"/>
      <c r="K277" s="88"/>
    </row>
    <row r="278" spans="3:11" ht="15.75" customHeight="1" x14ac:dyDescent="0.25">
      <c r="C278" s="65"/>
      <c r="D278" s="65"/>
      <c r="E278" s="65"/>
      <c r="F278" s="65"/>
      <c r="G278" s="65"/>
      <c r="H278" s="66"/>
      <c r="I278" s="59"/>
      <c r="J278" s="88"/>
      <c r="K278" s="88"/>
    </row>
    <row r="279" spans="3:11" ht="15.75" customHeight="1" x14ac:dyDescent="0.25">
      <c r="C279" s="65"/>
      <c r="D279" s="65"/>
      <c r="E279" s="65"/>
      <c r="F279" s="65"/>
      <c r="G279" s="65"/>
      <c r="H279" s="66"/>
      <c r="I279" s="59"/>
      <c r="J279" s="88"/>
      <c r="K279" s="88"/>
    </row>
    <row r="280" spans="3:11" ht="15.75" customHeight="1" x14ac:dyDescent="0.25">
      <c r="C280" s="65"/>
      <c r="D280" s="65"/>
      <c r="E280" s="65"/>
      <c r="F280" s="65"/>
      <c r="G280" s="65"/>
      <c r="H280" s="66"/>
      <c r="I280" s="59"/>
      <c r="J280" s="88"/>
      <c r="K280" s="88"/>
    </row>
    <row r="281" spans="3:11" ht="15.75" customHeight="1" x14ac:dyDescent="0.25">
      <c r="C281" s="65"/>
      <c r="D281" s="65"/>
      <c r="E281" s="65"/>
      <c r="F281" s="65"/>
      <c r="G281" s="65"/>
      <c r="H281" s="66"/>
      <c r="I281" s="59"/>
      <c r="J281" s="88"/>
      <c r="K281" s="88"/>
    </row>
    <row r="282" spans="3:11" ht="15.75" customHeight="1" x14ac:dyDescent="0.25">
      <c r="C282" s="65"/>
      <c r="D282" s="65"/>
      <c r="E282" s="65"/>
      <c r="F282" s="65"/>
      <c r="G282" s="65"/>
      <c r="H282" s="66"/>
      <c r="I282" s="59"/>
      <c r="J282" s="88"/>
      <c r="K282" s="88"/>
    </row>
    <row r="283" spans="3:11" ht="15.75" customHeight="1" x14ac:dyDescent="0.25">
      <c r="C283" s="65"/>
      <c r="D283" s="65"/>
      <c r="E283" s="65"/>
      <c r="F283" s="65"/>
      <c r="G283" s="65"/>
      <c r="H283" s="66"/>
      <c r="I283" s="59"/>
      <c r="J283" s="88"/>
      <c r="K283" s="88"/>
    </row>
    <row r="284" spans="3:11" ht="15.75" customHeight="1" x14ac:dyDescent="0.25">
      <c r="C284" s="65"/>
      <c r="D284" s="65"/>
      <c r="E284" s="65"/>
      <c r="F284" s="65"/>
      <c r="G284" s="65"/>
      <c r="H284" s="66"/>
      <c r="I284" s="59"/>
      <c r="J284" s="88"/>
      <c r="K284" s="88"/>
    </row>
    <row r="285" spans="3:11" ht="15.75" customHeight="1" x14ac:dyDescent="0.25">
      <c r="C285" s="65"/>
      <c r="D285" s="65"/>
      <c r="E285" s="65"/>
      <c r="F285" s="65"/>
      <c r="G285" s="65"/>
      <c r="H285" s="66"/>
      <c r="I285" s="59"/>
      <c r="J285" s="88"/>
      <c r="K285" s="88"/>
    </row>
    <row r="286" spans="3:11" ht="15.75" customHeight="1" x14ac:dyDescent="0.25">
      <c r="C286" s="65"/>
      <c r="D286" s="65"/>
      <c r="E286" s="65"/>
      <c r="F286" s="65"/>
      <c r="G286" s="65"/>
      <c r="H286" s="66"/>
      <c r="I286" s="59"/>
      <c r="J286" s="88"/>
      <c r="K286" s="88"/>
    </row>
    <row r="287" spans="3:11" ht="15.75" customHeight="1" x14ac:dyDescent="0.25">
      <c r="C287" s="65"/>
      <c r="D287" s="65"/>
      <c r="E287" s="65"/>
      <c r="F287" s="65"/>
      <c r="G287" s="65"/>
      <c r="H287" s="66"/>
      <c r="I287" s="59"/>
      <c r="J287" s="88"/>
      <c r="K287" s="88"/>
    </row>
    <row r="288" spans="3:11" ht="15.75" customHeight="1" x14ac:dyDescent="0.25">
      <c r="C288" s="65"/>
      <c r="D288" s="65"/>
      <c r="E288" s="65"/>
      <c r="F288" s="65"/>
      <c r="G288" s="65"/>
      <c r="H288" s="66"/>
      <c r="I288" s="59"/>
      <c r="J288" s="88"/>
      <c r="K288" s="88"/>
    </row>
    <row r="289" spans="3:11" ht="15.75" customHeight="1" x14ac:dyDescent="0.25">
      <c r="C289" s="65"/>
      <c r="D289" s="65"/>
      <c r="E289" s="65"/>
      <c r="F289" s="65"/>
      <c r="G289" s="65"/>
      <c r="H289" s="66"/>
      <c r="I289" s="59"/>
      <c r="J289" s="88"/>
      <c r="K289" s="88"/>
    </row>
    <row r="290" spans="3:11" ht="15.75" customHeight="1" x14ac:dyDescent="0.25">
      <c r="C290" s="65"/>
      <c r="D290" s="65"/>
      <c r="E290" s="65"/>
      <c r="F290" s="65"/>
      <c r="G290" s="65"/>
      <c r="H290" s="66"/>
      <c r="I290" s="59"/>
      <c r="J290" s="88"/>
      <c r="K290" s="88"/>
    </row>
    <row r="291" spans="3:11" ht="15.75" customHeight="1" x14ac:dyDescent="0.25">
      <c r="C291" s="65"/>
      <c r="D291" s="65"/>
      <c r="E291" s="65"/>
      <c r="F291" s="65"/>
      <c r="G291" s="65"/>
      <c r="H291" s="66"/>
      <c r="I291" s="59"/>
      <c r="J291" s="88"/>
      <c r="K291" s="88"/>
    </row>
    <row r="292" spans="3:11" ht="15.75" customHeight="1" x14ac:dyDescent="0.25">
      <c r="C292" s="65"/>
      <c r="D292" s="65"/>
      <c r="E292" s="65"/>
      <c r="F292" s="65"/>
      <c r="G292" s="65"/>
      <c r="H292" s="66"/>
      <c r="I292" s="59"/>
      <c r="J292" s="88"/>
      <c r="K292" s="88"/>
    </row>
    <row r="293" spans="3:11" ht="15.75" customHeight="1" x14ac:dyDescent="0.25">
      <c r="C293" s="65"/>
      <c r="D293" s="65"/>
      <c r="E293" s="65"/>
      <c r="F293" s="65"/>
      <c r="G293" s="65"/>
      <c r="H293" s="66"/>
      <c r="I293" s="59"/>
      <c r="J293" s="88"/>
      <c r="K293" s="88"/>
    </row>
    <row r="294" spans="3:11" ht="15.75" customHeight="1" x14ac:dyDescent="0.25">
      <c r="C294" s="65"/>
      <c r="D294" s="65"/>
      <c r="E294" s="65"/>
      <c r="F294" s="65"/>
      <c r="G294" s="65"/>
      <c r="H294" s="66"/>
      <c r="I294" s="59"/>
      <c r="J294" s="88"/>
      <c r="K294" s="88"/>
    </row>
    <row r="295" spans="3:11" ht="15.75" customHeight="1" x14ac:dyDescent="0.25">
      <c r="C295" s="65"/>
      <c r="D295" s="65"/>
      <c r="E295" s="65"/>
      <c r="F295" s="65"/>
      <c r="G295" s="65"/>
      <c r="H295" s="66"/>
      <c r="I295" s="59"/>
      <c r="J295" s="88"/>
      <c r="K295" s="88"/>
    </row>
    <row r="296" spans="3:11" ht="15.75" customHeight="1" x14ac:dyDescent="0.25">
      <c r="C296" s="65"/>
      <c r="D296" s="65"/>
      <c r="E296" s="65"/>
      <c r="F296" s="65"/>
      <c r="G296" s="65"/>
      <c r="H296" s="66"/>
      <c r="I296" s="59"/>
      <c r="J296" s="88"/>
      <c r="K296" s="88"/>
    </row>
    <row r="297" spans="3:11" ht="15.75" customHeight="1" x14ac:dyDescent="0.25">
      <c r="C297" s="65"/>
      <c r="D297" s="65"/>
      <c r="E297" s="65"/>
      <c r="F297" s="65"/>
      <c r="G297" s="65"/>
      <c r="H297" s="66"/>
      <c r="I297" s="59"/>
      <c r="J297" s="88"/>
      <c r="K297" s="88"/>
    </row>
    <row r="298" spans="3:11" ht="15.75" customHeight="1" x14ac:dyDescent="0.25">
      <c r="C298" s="65"/>
      <c r="D298" s="65"/>
      <c r="E298" s="65"/>
      <c r="F298" s="65"/>
      <c r="G298" s="65"/>
      <c r="H298" s="66"/>
      <c r="I298" s="59"/>
      <c r="J298" s="88"/>
      <c r="K298" s="88"/>
    </row>
    <row r="299" spans="3:11" ht="15.75" customHeight="1" x14ac:dyDescent="0.25">
      <c r="C299" s="65"/>
      <c r="D299" s="65"/>
      <c r="E299" s="65"/>
      <c r="F299" s="65"/>
      <c r="G299" s="65"/>
      <c r="H299" s="66"/>
      <c r="I299" s="59"/>
      <c r="J299" s="88"/>
      <c r="K299" s="88"/>
    </row>
    <row r="300" spans="3:11" ht="15.75" customHeight="1" x14ac:dyDescent="0.25">
      <c r="C300" s="65"/>
      <c r="D300" s="65"/>
      <c r="E300" s="65"/>
      <c r="F300" s="65"/>
      <c r="G300" s="65"/>
      <c r="H300" s="66"/>
      <c r="I300" s="59"/>
      <c r="J300" s="88"/>
      <c r="K300" s="88"/>
    </row>
    <row r="301" spans="3:11" ht="15.75" customHeight="1" x14ac:dyDescent="0.25">
      <c r="C301" s="65"/>
      <c r="D301" s="65"/>
      <c r="E301" s="65"/>
      <c r="F301" s="65"/>
      <c r="G301" s="65"/>
      <c r="H301" s="66"/>
      <c r="I301" s="59"/>
      <c r="J301" s="88"/>
      <c r="K301" s="88"/>
    </row>
    <row r="302" spans="3:11" ht="15.75" customHeight="1" x14ac:dyDescent="0.25">
      <c r="C302" s="65"/>
      <c r="D302" s="65"/>
      <c r="E302" s="65"/>
      <c r="F302" s="65"/>
      <c r="G302" s="65"/>
      <c r="H302" s="66"/>
      <c r="I302" s="59"/>
      <c r="J302" s="88"/>
      <c r="K302" s="88"/>
    </row>
    <row r="303" spans="3:11" ht="15.75" customHeight="1" x14ac:dyDescent="0.25">
      <c r="C303" s="65"/>
      <c r="D303" s="65"/>
      <c r="E303" s="65"/>
      <c r="F303" s="65"/>
      <c r="G303" s="65"/>
      <c r="H303" s="66"/>
      <c r="I303" s="59"/>
      <c r="J303" s="88"/>
      <c r="K303" s="88"/>
    </row>
    <row r="304" spans="3:11" ht="15.75" customHeight="1" x14ac:dyDescent="0.25">
      <c r="C304" s="65"/>
      <c r="D304" s="65"/>
      <c r="E304" s="65"/>
      <c r="F304" s="65"/>
      <c r="G304" s="65"/>
      <c r="H304" s="66"/>
      <c r="I304" s="59"/>
      <c r="J304" s="88"/>
      <c r="K304" s="88"/>
    </row>
    <row r="305" spans="3:11" ht="15.75" customHeight="1" x14ac:dyDescent="0.25">
      <c r="C305" s="65"/>
      <c r="D305" s="65"/>
      <c r="E305" s="65"/>
      <c r="F305" s="65"/>
      <c r="G305" s="65"/>
      <c r="H305" s="66"/>
      <c r="I305" s="59"/>
      <c r="J305" s="88"/>
      <c r="K305" s="88"/>
    </row>
    <row r="306" spans="3:11" ht="15.75" customHeight="1" x14ac:dyDescent="0.25">
      <c r="C306" s="65"/>
      <c r="D306" s="65"/>
      <c r="E306" s="65"/>
      <c r="F306" s="65"/>
      <c r="G306" s="65"/>
      <c r="H306" s="66"/>
      <c r="I306" s="59"/>
      <c r="J306" s="88"/>
      <c r="K306" s="88"/>
    </row>
    <row r="307" spans="3:11" ht="15.75" customHeight="1" x14ac:dyDescent="0.25">
      <c r="C307" s="65"/>
      <c r="D307" s="65"/>
      <c r="E307" s="65"/>
      <c r="F307" s="65"/>
      <c r="G307" s="65"/>
      <c r="H307" s="66"/>
      <c r="I307" s="59"/>
      <c r="J307" s="88"/>
      <c r="K307" s="88"/>
    </row>
    <row r="308" spans="3:11" ht="15.75" customHeight="1" x14ac:dyDescent="0.25">
      <c r="C308" s="65"/>
      <c r="D308" s="65"/>
      <c r="E308" s="65"/>
      <c r="F308" s="65"/>
      <c r="G308" s="65"/>
      <c r="H308" s="66"/>
      <c r="I308" s="59"/>
      <c r="J308" s="88"/>
      <c r="K308" s="88"/>
    </row>
    <row r="309" spans="3:11" ht="15.75" customHeight="1" x14ac:dyDescent="0.25">
      <c r="C309" s="65"/>
      <c r="D309" s="65"/>
      <c r="E309" s="65"/>
      <c r="F309" s="65"/>
      <c r="G309" s="65"/>
      <c r="H309" s="66"/>
      <c r="I309" s="59"/>
      <c r="J309" s="88"/>
      <c r="K309" s="88"/>
    </row>
    <row r="310" spans="3:11" ht="15.75" customHeight="1" x14ac:dyDescent="0.25">
      <c r="C310" s="65"/>
      <c r="D310" s="65"/>
      <c r="E310" s="65"/>
      <c r="F310" s="65"/>
      <c r="G310" s="65"/>
      <c r="H310" s="66"/>
      <c r="I310" s="59"/>
      <c r="J310" s="88"/>
      <c r="K310" s="88"/>
    </row>
    <row r="311" spans="3:11" ht="15.75" customHeight="1" x14ac:dyDescent="0.25">
      <c r="C311" s="65"/>
      <c r="D311" s="65"/>
      <c r="E311" s="65"/>
      <c r="F311" s="65"/>
      <c r="G311" s="65"/>
      <c r="H311" s="66"/>
      <c r="I311" s="59"/>
      <c r="J311" s="88"/>
      <c r="K311" s="88"/>
    </row>
    <row r="312" spans="3:11" ht="15.75" customHeight="1" x14ac:dyDescent="0.25">
      <c r="C312" s="65"/>
      <c r="D312" s="65"/>
      <c r="E312" s="65"/>
      <c r="F312" s="65"/>
      <c r="G312" s="65"/>
      <c r="H312" s="66"/>
      <c r="I312" s="59"/>
      <c r="J312" s="88"/>
      <c r="K312" s="88"/>
    </row>
    <row r="313" spans="3:11" ht="15.75" customHeight="1" x14ac:dyDescent="0.25">
      <c r="C313" s="65"/>
      <c r="D313" s="65"/>
      <c r="E313" s="65"/>
      <c r="F313" s="65"/>
      <c r="G313" s="65"/>
      <c r="H313" s="66"/>
      <c r="I313" s="59"/>
      <c r="J313" s="88"/>
      <c r="K313" s="88"/>
    </row>
    <row r="314" spans="3:11" ht="15.75" customHeight="1" x14ac:dyDescent="0.25">
      <c r="C314" s="65"/>
      <c r="D314" s="65"/>
      <c r="E314" s="65"/>
      <c r="F314" s="65"/>
      <c r="G314" s="65"/>
      <c r="H314" s="66"/>
      <c r="I314" s="59"/>
      <c r="J314" s="88"/>
      <c r="K314" s="88"/>
    </row>
    <row r="315" spans="3:11" ht="15.75" customHeight="1" x14ac:dyDescent="0.25">
      <c r="C315" s="65"/>
      <c r="D315" s="65"/>
      <c r="E315" s="65"/>
      <c r="F315" s="65"/>
      <c r="G315" s="65"/>
      <c r="H315" s="66"/>
      <c r="I315" s="59"/>
      <c r="J315" s="88"/>
      <c r="K315" s="88"/>
    </row>
    <row r="316" spans="3:11" ht="15.75" customHeight="1" x14ac:dyDescent="0.25">
      <c r="C316" s="65"/>
      <c r="D316" s="65"/>
      <c r="E316" s="65"/>
      <c r="F316" s="65"/>
      <c r="G316" s="65"/>
      <c r="H316" s="66"/>
      <c r="I316" s="59"/>
      <c r="J316" s="88"/>
      <c r="K316" s="88"/>
    </row>
    <row r="317" spans="3:11" ht="15.75" customHeight="1" x14ac:dyDescent="0.25">
      <c r="C317" s="65"/>
      <c r="D317" s="65"/>
      <c r="E317" s="65"/>
      <c r="F317" s="65"/>
      <c r="G317" s="65"/>
      <c r="H317" s="66"/>
      <c r="I317" s="59"/>
      <c r="J317" s="88"/>
      <c r="K317" s="88"/>
    </row>
    <row r="318" spans="3:11" ht="15.75" customHeight="1" x14ac:dyDescent="0.25">
      <c r="C318" s="65"/>
      <c r="D318" s="65"/>
      <c r="E318" s="65"/>
      <c r="F318" s="65"/>
      <c r="G318" s="65"/>
      <c r="H318" s="66"/>
      <c r="I318" s="59"/>
      <c r="J318" s="88"/>
      <c r="K318" s="88"/>
    </row>
    <row r="319" spans="3:11" ht="15.75" customHeight="1" x14ac:dyDescent="0.25">
      <c r="C319" s="65"/>
      <c r="D319" s="65"/>
      <c r="E319" s="65"/>
      <c r="F319" s="65"/>
      <c r="G319" s="65"/>
      <c r="H319" s="66"/>
      <c r="I319" s="59"/>
      <c r="J319" s="88"/>
      <c r="K319" s="88"/>
    </row>
    <row r="320" spans="3:11" ht="15.75" customHeight="1" x14ac:dyDescent="0.25">
      <c r="C320" s="65"/>
      <c r="D320" s="65"/>
      <c r="E320" s="65"/>
      <c r="F320" s="65"/>
      <c r="G320" s="65"/>
      <c r="H320" s="66"/>
      <c r="I320" s="59"/>
      <c r="J320" s="88"/>
      <c r="K320" s="88"/>
    </row>
    <row r="321" spans="3:11" ht="15.75" customHeight="1" x14ac:dyDescent="0.25">
      <c r="C321" s="65"/>
      <c r="D321" s="65"/>
      <c r="E321" s="65"/>
      <c r="F321" s="65"/>
      <c r="G321" s="65"/>
      <c r="H321" s="66"/>
      <c r="I321" s="59"/>
      <c r="J321" s="88"/>
      <c r="K321" s="88"/>
    </row>
    <row r="322" spans="3:11" ht="15.75" customHeight="1" x14ac:dyDescent="0.25">
      <c r="C322" s="65"/>
      <c r="D322" s="65"/>
      <c r="E322" s="65"/>
      <c r="F322" s="65"/>
      <c r="G322" s="65"/>
      <c r="H322" s="66"/>
      <c r="I322" s="59"/>
      <c r="J322" s="88"/>
      <c r="K322" s="88"/>
    </row>
    <row r="323" spans="3:11" ht="15.75" customHeight="1" x14ac:dyDescent="0.25">
      <c r="C323" s="65"/>
      <c r="D323" s="65"/>
      <c r="E323" s="65"/>
      <c r="F323" s="65"/>
      <c r="G323" s="65"/>
      <c r="H323" s="66"/>
      <c r="I323" s="59"/>
      <c r="J323" s="88"/>
      <c r="K323" s="88"/>
    </row>
    <row r="324" spans="3:11" ht="15.75" customHeight="1" x14ac:dyDescent="0.25">
      <c r="C324" s="65"/>
      <c r="D324" s="65"/>
      <c r="E324" s="65"/>
      <c r="F324" s="65"/>
      <c r="G324" s="65"/>
      <c r="H324" s="66"/>
      <c r="I324" s="59"/>
      <c r="J324" s="88"/>
      <c r="K324" s="88"/>
    </row>
    <row r="325" spans="3:11" ht="15.75" customHeight="1" x14ac:dyDescent="0.25">
      <c r="C325" s="65"/>
      <c r="D325" s="65"/>
      <c r="E325" s="65"/>
      <c r="F325" s="65"/>
      <c r="G325" s="65"/>
      <c r="H325" s="66"/>
      <c r="I325" s="59"/>
      <c r="J325" s="88"/>
      <c r="K325" s="88"/>
    </row>
    <row r="326" spans="3:11" ht="15.75" customHeight="1" x14ac:dyDescent="0.25">
      <c r="C326" s="65"/>
      <c r="D326" s="65"/>
      <c r="E326" s="65"/>
      <c r="F326" s="65"/>
      <c r="G326" s="65"/>
      <c r="H326" s="66"/>
      <c r="I326" s="59"/>
      <c r="J326" s="88"/>
      <c r="K326" s="88"/>
    </row>
    <row r="327" spans="3:11" ht="15.75" customHeight="1" x14ac:dyDescent="0.25">
      <c r="C327" s="65"/>
      <c r="D327" s="65"/>
      <c r="E327" s="65"/>
      <c r="F327" s="65"/>
      <c r="G327" s="65"/>
      <c r="H327" s="66"/>
      <c r="I327" s="59"/>
      <c r="J327" s="88"/>
      <c r="K327" s="88"/>
    </row>
    <row r="328" spans="3:11" ht="15.75" customHeight="1" x14ac:dyDescent="0.25">
      <c r="C328" s="65"/>
      <c r="D328" s="65"/>
      <c r="E328" s="65"/>
      <c r="F328" s="65"/>
      <c r="G328" s="65"/>
      <c r="H328" s="66"/>
      <c r="I328" s="59"/>
      <c r="J328" s="88"/>
      <c r="K328" s="88"/>
    </row>
    <row r="329" spans="3:11" ht="15.75" customHeight="1" x14ac:dyDescent="0.25">
      <c r="C329" s="65"/>
      <c r="D329" s="65"/>
      <c r="E329" s="65"/>
      <c r="F329" s="65"/>
      <c r="G329" s="65"/>
      <c r="H329" s="66"/>
      <c r="I329" s="59"/>
      <c r="J329" s="88"/>
      <c r="K329" s="88"/>
    </row>
    <row r="330" spans="3:11" ht="15.75" customHeight="1" x14ac:dyDescent="0.25">
      <c r="C330" s="65"/>
      <c r="D330" s="65"/>
      <c r="E330" s="65"/>
      <c r="F330" s="65"/>
      <c r="G330" s="65"/>
      <c r="H330" s="66"/>
      <c r="I330" s="59"/>
      <c r="J330" s="88"/>
      <c r="K330" s="88"/>
    </row>
    <row r="331" spans="3:11" ht="15.75" customHeight="1" x14ac:dyDescent="0.25">
      <c r="C331" s="65"/>
      <c r="D331" s="65"/>
      <c r="E331" s="65"/>
      <c r="F331" s="65"/>
      <c r="G331" s="65"/>
      <c r="H331" s="66"/>
      <c r="I331" s="59"/>
      <c r="J331" s="88"/>
      <c r="K331" s="88"/>
    </row>
    <row r="332" spans="3:11" ht="15.75" customHeight="1" x14ac:dyDescent="0.25">
      <c r="C332" s="65"/>
      <c r="D332" s="65"/>
      <c r="E332" s="65"/>
      <c r="F332" s="65"/>
      <c r="G332" s="65"/>
      <c r="H332" s="66"/>
      <c r="I332" s="59"/>
      <c r="J332" s="88"/>
      <c r="K332" s="88"/>
    </row>
    <row r="333" spans="3:11" ht="15.75" customHeight="1" x14ac:dyDescent="0.25">
      <c r="C333" s="65"/>
      <c r="D333" s="65"/>
      <c r="E333" s="65"/>
      <c r="F333" s="65"/>
      <c r="G333" s="65"/>
      <c r="H333" s="66"/>
      <c r="I333" s="59"/>
      <c r="J333" s="88"/>
      <c r="K333" s="88"/>
    </row>
    <row r="334" spans="3:11" ht="15.75" customHeight="1" x14ac:dyDescent="0.25">
      <c r="C334" s="65"/>
      <c r="D334" s="65"/>
      <c r="E334" s="65"/>
      <c r="F334" s="65"/>
      <c r="G334" s="65"/>
      <c r="H334" s="66"/>
      <c r="I334" s="59"/>
      <c r="J334" s="88"/>
      <c r="K334" s="88"/>
    </row>
    <row r="335" spans="3:11" ht="15.75" customHeight="1" x14ac:dyDescent="0.25">
      <c r="C335" s="65"/>
      <c r="D335" s="65"/>
      <c r="E335" s="65"/>
      <c r="F335" s="65"/>
      <c r="G335" s="65"/>
      <c r="H335" s="66"/>
      <c r="I335" s="59"/>
      <c r="J335" s="88"/>
      <c r="K335" s="88"/>
    </row>
    <row r="336" spans="3:11" ht="15.75" customHeight="1" x14ac:dyDescent="0.25">
      <c r="C336" s="65"/>
      <c r="D336" s="65"/>
      <c r="E336" s="65"/>
      <c r="F336" s="65"/>
      <c r="G336" s="65"/>
      <c r="H336" s="66"/>
      <c r="I336" s="59"/>
      <c r="J336" s="88"/>
      <c r="K336" s="88"/>
    </row>
    <row r="337" spans="3:11" ht="15.75" customHeight="1" x14ac:dyDescent="0.25">
      <c r="C337" s="65"/>
      <c r="D337" s="65"/>
      <c r="E337" s="65"/>
      <c r="F337" s="65"/>
      <c r="G337" s="65"/>
      <c r="H337" s="66"/>
      <c r="I337" s="59"/>
      <c r="J337" s="88"/>
      <c r="K337" s="88"/>
    </row>
    <row r="338" spans="3:11" ht="15.75" customHeight="1" x14ac:dyDescent="0.25">
      <c r="C338" s="65"/>
      <c r="D338" s="65"/>
      <c r="E338" s="65"/>
      <c r="F338" s="65"/>
      <c r="G338" s="65"/>
      <c r="H338" s="66"/>
      <c r="I338" s="59"/>
      <c r="J338" s="88"/>
      <c r="K338" s="88"/>
    </row>
    <row r="339" spans="3:11" ht="15.75" customHeight="1" x14ac:dyDescent="0.25">
      <c r="C339" s="65"/>
      <c r="D339" s="65"/>
      <c r="E339" s="65"/>
      <c r="F339" s="65"/>
      <c r="G339" s="65"/>
      <c r="H339" s="66"/>
      <c r="I339" s="59"/>
      <c r="J339" s="88"/>
      <c r="K339" s="88"/>
    </row>
    <row r="340" spans="3:11" ht="15.75" customHeight="1" x14ac:dyDescent="0.25">
      <c r="C340" s="65"/>
      <c r="D340" s="65"/>
      <c r="E340" s="65"/>
      <c r="F340" s="65"/>
      <c r="G340" s="65"/>
      <c r="H340" s="66"/>
      <c r="I340" s="59"/>
      <c r="J340" s="88"/>
      <c r="K340" s="88"/>
    </row>
    <row r="341" spans="3:11" ht="15.75" customHeight="1" x14ac:dyDescent="0.25">
      <c r="C341" s="65"/>
      <c r="D341" s="65"/>
      <c r="E341" s="65"/>
      <c r="F341" s="65"/>
      <c r="G341" s="65"/>
      <c r="H341" s="66"/>
      <c r="I341" s="59"/>
      <c r="J341" s="88"/>
      <c r="K341" s="88"/>
    </row>
    <row r="342" spans="3:11" ht="15.75" customHeight="1" x14ac:dyDescent="0.25">
      <c r="C342" s="65"/>
      <c r="D342" s="65"/>
      <c r="E342" s="65"/>
      <c r="F342" s="65"/>
      <c r="G342" s="65"/>
      <c r="H342" s="66"/>
      <c r="I342" s="59"/>
      <c r="J342" s="88"/>
      <c r="K342" s="88"/>
    </row>
    <row r="343" spans="3:11" ht="15.75" customHeight="1" x14ac:dyDescent="0.25">
      <c r="C343" s="65"/>
      <c r="D343" s="65"/>
      <c r="E343" s="65"/>
      <c r="F343" s="65"/>
      <c r="G343" s="65"/>
      <c r="H343" s="66"/>
      <c r="I343" s="59"/>
      <c r="J343" s="88"/>
      <c r="K343" s="88"/>
    </row>
    <row r="344" spans="3:11" ht="15.75" customHeight="1" x14ac:dyDescent="0.25">
      <c r="C344" s="65"/>
      <c r="D344" s="65"/>
      <c r="E344" s="65"/>
      <c r="F344" s="65"/>
      <c r="G344" s="65"/>
      <c r="H344" s="66"/>
      <c r="I344" s="59"/>
      <c r="J344" s="88"/>
      <c r="K344" s="88"/>
    </row>
    <row r="345" spans="3:11" ht="15.75" customHeight="1" x14ac:dyDescent="0.25">
      <c r="C345" s="65"/>
      <c r="D345" s="65"/>
      <c r="E345" s="65"/>
      <c r="F345" s="65"/>
      <c r="G345" s="65"/>
      <c r="H345" s="66"/>
      <c r="I345" s="59"/>
      <c r="J345" s="88"/>
      <c r="K345" s="88"/>
    </row>
    <row r="346" spans="3:11" ht="15.75" customHeight="1" x14ac:dyDescent="0.25">
      <c r="C346" s="65"/>
      <c r="D346" s="65"/>
      <c r="E346" s="65"/>
      <c r="F346" s="65"/>
      <c r="G346" s="65"/>
      <c r="H346" s="66"/>
      <c r="I346" s="59"/>
      <c r="J346" s="88"/>
      <c r="K346" s="88"/>
    </row>
    <row r="347" spans="3:11" ht="15.75" customHeight="1" x14ac:dyDescent="0.25">
      <c r="C347" s="65"/>
      <c r="D347" s="65"/>
      <c r="E347" s="65"/>
      <c r="F347" s="65"/>
      <c r="G347" s="65"/>
      <c r="H347" s="66"/>
      <c r="I347" s="59"/>
      <c r="J347" s="88"/>
      <c r="K347" s="88"/>
    </row>
    <row r="348" spans="3:11" ht="15.75" customHeight="1" x14ac:dyDescent="0.25">
      <c r="C348" s="65"/>
      <c r="D348" s="65"/>
      <c r="E348" s="65"/>
      <c r="F348" s="65"/>
      <c r="G348" s="65"/>
      <c r="H348" s="66"/>
      <c r="I348" s="59"/>
      <c r="J348" s="88"/>
      <c r="K348" s="88"/>
    </row>
    <row r="349" spans="3:11" ht="15.75" customHeight="1" x14ac:dyDescent="0.25">
      <c r="C349" s="65"/>
      <c r="D349" s="65"/>
      <c r="E349" s="65"/>
      <c r="F349" s="65"/>
      <c r="G349" s="65"/>
      <c r="H349" s="66"/>
      <c r="I349" s="59"/>
      <c r="J349" s="88"/>
      <c r="K349" s="88"/>
    </row>
    <row r="350" spans="3:11" ht="15.75" customHeight="1" x14ac:dyDescent="0.25">
      <c r="C350" s="65"/>
      <c r="D350" s="65"/>
      <c r="E350" s="65"/>
      <c r="F350" s="65"/>
      <c r="G350" s="65"/>
      <c r="H350" s="66"/>
      <c r="I350" s="59"/>
      <c r="J350" s="88"/>
      <c r="K350" s="88"/>
    </row>
    <row r="351" spans="3:11" ht="15.75" customHeight="1" x14ac:dyDescent="0.25">
      <c r="C351" s="65"/>
      <c r="D351" s="65"/>
      <c r="E351" s="65"/>
      <c r="F351" s="65"/>
      <c r="G351" s="65"/>
      <c r="H351" s="66"/>
      <c r="I351" s="59"/>
      <c r="J351" s="88"/>
      <c r="K351" s="88"/>
    </row>
    <row r="352" spans="3:11" ht="15.75" customHeight="1" x14ac:dyDescent="0.25">
      <c r="C352" s="65"/>
      <c r="D352" s="65"/>
      <c r="E352" s="65"/>
      <c r="F352" s="65"/>
      <c r="G352" s="65"/>
      <c r="H352" s="66"/>
      <c r="I352" s="59"/>
      <c r="J352" s="88"/>
      <c r="K352" s="88"/>
    </row>
    <row r="353" spans="3:11" ht="15.75" customHeight="1" x14ac:dyDescent="0.25">
      <c r="C353" s="65"/>
      <c r="D353" s="65"/>
      <c r="E353" s="65"/>
      <c r="F353" s="65"/>
      <c r="G353" s="65"/>
      <c r="H353" s="66"/>
      <c r="I353" s="59"/>
      <c r="J353" s="88"/>
      <c r="K353" s="88"/>
    </row>
    <row r="354" spans="3:11" ht="15.75" customHeight="1" x14ac:dyDescent="0.25">
      <c r="C354" s="65"/>
      <c r="D354" s="65"/>
      <c r="E354" s="65"/>
      <c r="F354" s="65"/>
      <c r="G354" s="65"/>
      <c r="H354" s="66"/>
      <c r="I354" s="59"/>
      <c r="J354" s="88"/>
      <c r="K354" s="88"/>
    </row>
    <row r="355" spans="3:11" ht="15.75" customHeight="1" x14ac:dyDescent="0.25">
      <c r="C355" s="65"/>
      <c r="D355" s="65"/>
      <c r="E355" s="65"/>
      <c r="F355" s="65"/>
      <c r="G355" s="65"/>
      <c r="H355" s="66"/>
      <c r="I355" s="59"/>
      <c r="J355" s="88"/>
      <c r="K355" s="88"/>
    </row>
    <row r="356" spans="3:11" ht="15.75" customHeight="1" x14ac:dyDescent="0.25">
      <c r="C356" s="65"/>
      <c r="D356" s="65"/>
      <c r="E356" s="65"/>
      <c r="F356" s="65"/>
      <c r="G356" s="65"/>
      <c r="H356" s="66"/>
      <c r="I356" s="59"/>
      <c r="J356" s="88"/>
      <c r="K356" s="88"/>
    </row>
    <row r="357" spans="3:11" ht="15.75" customHeight="1" x14ac:dyDescent="0.25">
      <c r="C357" s="65"/>
      <c r="D357" s="65"/>
      <c r="E357" s="65"/>
      <c r="F357" s="65"/>
      <c r="G357" s="65"/>
      <c r="H357" s="66"/>
      <c r="I357" s="59"/>
      <c r="J357" s="88"/>
      <c r="K357" s="88"/>
    </row>
    <row r="358" spans="3:11" ht="15.75" customHeight="1" x14ac:dyDescent="0.25">
      <c r="C358" s="65"/>
      <c r="D358" s="65"/>
      <c r="E358" s="65"/>
      <c r="F358" s="65"/>
      <c r="G358" s="65"/>
      <c r="H358" s="66"/>
      <c r="I358" s="59"/>
      <c r="J358" s="88"/>
      <c r="K358" s="88"/>
    </row>
    <row r="359" spans="3:11" ht="15.75" customHeight="1" x14ac:dyDescent="0.25">
      <c r="C359" s="65"/>
      <c r="D359" s="65"/>
      <c r="E359" s="65"/>
      <c r="F359" s="65"/>
      <c r="G359" s="65"/>
      <c r="H359" s="66"/>
      <c r="I359" s="59"/>
      <c r="J359" s="88"/>
      <c r="K359" s="88"/>
    </row>
    <row r="360" spans="3:11" ht="15.75" customHeight="1" x14ac:dyDescent="0.25">
      <c r="C360" s="65"/>
      <c r="D360" s="65"/>
      <c r="E360" s="65"/>
      <c r="F360" s="65"/>
      <c r="G360" s="65"/>
      <c r="H360" s="66"/>
      <c r="I360" s="59"/>
      <c r="J360" s="88"/>
      <c r="K360" s="88"/>
    </row>
    <row r="361" spans="3:11" ht="15.75" customHeight="1" x14ac:dyDescent="0.25">
      <c r="C361" s="65"/>
      <c r="D361" s="65"/>
      <c r="E361" s="65"/>
      <c r="F361" s="65"/>
      <c r="G361" s="65"/>
      <c r="H361" s="66"/>
      <c r="I361" s="59"/>
      <c r="J361" s="88"/>
      <c r="K361" s="88"/>
    </row>
    <row r="362" spans="3:11" ht="15.75" customHeight="1" x14ac:dyDescent="0.25">
      <c r="C362" s="65"/>
      <c r="D362" s="65"/>
      <c r="E362" s="65"/>
      <c r="F362" s="65"/>
      <c r="G362" s="65"/>
      <c r="H362" s="66"/>
      <c r="I362" s="59"/>
      <c r="J362" s="88"/>
      <c r="K362" s="88"/>
    </row>
    <row r="363" spans="3:11" ht="15.75" customHeight="1" x14ac:dyDescent="0.25">
      <c r="C363" s="65"/>
      <c r="D363" s="65"/>
      <c r="E363" s="65"/>
      <c r="F363" s="65"/>
      <c r="G363" s="65"/>
      <c r="H363" s="66"/>
      <c r="I363" s="59"/>
      <c r="J363" s="88"/>
      <c r="K363" s="88"/>
    </row>
    <row r="364" spans="3:11" ht="15.75" customHeight="1" x14ac:dyDescent="0.25">
      <c r="C364" s="65"/>
      <c r="D364" s="65"/>
      <c r="E364" s="65"/>
      <c r="F364" s="65"/>
      <c r="G364" s="65"/>
      <c r="H364" s="66"/>
      <c r="I364" s="59"/>
      <c r="J364" s="88"/>
      <c r="K364" s="88"/>
    </row>
    <row r="365" spans="3:11" ht="15.75" customHeight="1" x14ac:dyDescent="0.25">
      <c r="C365" s="65"/>
      <c r="D365" s="65"/>
      <c r="E365" s="65"/>
      <c r="F365" s="65"/>
      <c r="G365" s="65"/>
      <c r="H365" s="66"/>
      <c r="I365" s="59"/>
      <c r="J365" s="88"/>
      <c r="K365" s="88"/>
    </row>
    <row r="366" spans="3:11" ht="15.75" customHeight="1" x14ac:dyDescent="0.25">
      <c r="C366" s="65"/>
      <c r="D366" s="65"/>
      <c r="E366" s="65"/>
      <c r="F366" s="65"/>
      <c r="G366" s="65"/>
      <c r="H366" s="66"/>
      <c r="I366" s="59"/>
      <c r="J366" s="88"/>
      <c r="K366" s="88"/>
    </row>
    <row r="367" spans="3:11" ht="15.75" customHeight="1" x14ac:dyDescent="0.25">
      <c r="C367" s="65"/>
      <c r="D367" s="65"/>
      <c r="E367" s="65"/>
      <c r="F367" s="65"/>
      <c r="G367" s="65"/>
      <c r="H367" s="66"/>
      <c r="I367" s="59"/>
      <c r="J367" s="88"/>
      <c r="K367" s="88"/>
    </row>
    <row r="368" spans="3:11" ht="15.75" customHeight="1" x14ac:dyDescent="0.25">
      <c r="C368" s="65"/>
      <c r="D368" s="65"/>
      <c r="E368" s="65"/>
      <c r="F368" s="65"/>
      <c r="G368" s="65"/>
      <c r="H368" s="66"/>
      <c r="I368" s="59"/>
      <c r="J368" s="88"/>
      <c r="K368" s="88"/>
    </row>
    <row r="369" spans="3:11" ht="15.75" customHeight="1" x14ac:dyDescent="0.25">
      <c r="C369" s="65"/>
      <c r="D369" s="65"/>
      <c r="E369" s="65"/>
      <c r="F369" s="65"/>
      <c r="G369" s="65"/>
      <c r="H369" s="66"/>
      <c r="I369" s="59"/>
      <c r="J369" s="88"/>
      <c r="K369" s="88"/>
    </row>
    <row r="370" spans="3:11" ht="15.75" customHeight="1" x14ac:dyDescent="0.25">
      <c r="C370" s="65"/>
      <c r="D370" s="65"/>
      <c r="E370" s="65"/>
      <c r="F370" s="65"/>
      <c r="G370" s="65"/>
      <c r="H370" s="66"/>
      <c r="I370" s="59"/>
      <c r="J370" s="88"/>
      <c r="K370" s="88"/>
    </row>
    <row r="371" spans="3:11" ht="15.75" customHeight="1" x14ac:dyDescent="0.25">
      <c r="C371" s="65"/>
      <c r="D371" s="65"/>
      <c r="E371" s="65"/>
      <c r="F371" s="65"/>
      <c r="G371" s="65"/>
      <c r="H371" s="66"/>
      <c r="I371" s="59"/>
      <c r="J371" s="88"/>
      <c r="K371" s="88"/>
    </row>
    <row r="372" spans="3:11" ht="15.75" customHeight="1" x14ac:dyDescent="0.25">
      <c r="C372" s="65"/>
      <c r="D372" s="65"/>
      <c r="E372" s="65"/>
      <c r="F372" s="65"/>
      <c r="G372" s="65"/>
      <c r="H372" s="66"/>
      <c r="I372" s="59"/>
      <c r="J372" s="88"/>
      <c r="K372" s="88"/>
    </row>
    <row r="373" spans="3:11" ht="15.75" customHeight="1" x14ac:dyDescent="0.25">
      <c r="C373" s="65"/>
      <c r="D373" s="65"/>
      <c r="E373" s="65"/>
      <c r="F373" s="65"/>
      <c r="G373" s="65"/>
      <c r="H373" s="66"/>
      <c r="I373" s="59"/>
      <c r="J373" s="88"/>
      <c r="K373" s="88"/>
    </row>
    <row r="374" spans="3:11" ht="15.75" customHeight="1" x14ac:dyDescent="0.25">
      <c r="C374" s="65"/>
      <c r="D374" s="65"/>
      <c r="E374" s="65"/>
      <c r="F374" s="65"/>
      <c r="G374" s="65"/>
      <c r="H374" s="66"/>
      <c r="I374" s="59"/>
      <c r="J374" s="88"/>
      <c r="K374" s="88"/>
    </row>
    <row r="375" spans="3:11" ht="15.75" customHeight="1" x14ac:dyDescent="0.25">
      <c r="C375" s="65"/>
      <c r="D375" s="65"/>
      <c r="E375" s="65"/>
      <c r="F375" s="65"/>
      <c r="G375" s="65"/>
      <c r="H375" s="66"/>
      <c r="I375" s="59"/>
      <c r="J375" s="88"/>
      <c r="K375" s="88"/>
    </row>
    <row r="376" spans="3:11" ht="15.75" customHeight="1" x14ac:dyDescent="0.25">
      <c r="C376" s="65"/>
      <c r="D376" s="65"/>
      <c r="E376" s="65"/>
      <c r="F376" s="65"/>
      <c r="G376" s="65"/>
      <c r="H376" s="66"/>
      <c r="I376" s="59"/>
      <c r="J376" s="88"/>
      <c r="K376" s="88"/>
    </row>
    <row r="377" spans="3:11" ht="15.75" customHeight="1" x14ac:dyDescent="0.25">
      <c r="C377" s="65"/>
      <c r="D377" s="65"/>
      <c r="E377" s="65"/>
      <c r="F377" s="65"/>
      <c r="G377" s="65"/>
      <c r="H377" s="66"/>
      <c r="I377" s="59"/>
      <c r="J377" s="88"/>
      <c r="K377" s="88"/>
    </row>
    <row r="378" spans="3:11" ht="15.75" customHeight="1" x14ac:dyDescent="0.25">
      <c r="C378" s="65"/>
      <c r="D378" s="65"/>
      <c r="E378" s="65"/>
      <c r="F378" s="65"/>
      <c r="G378" s="65"/>
      <c r="H378" s="66"/>
      <c r="I378" s="59"/>
      <c r="J378" s="88"/>
      <c r="K378" s="88"/>
    </row>
    <row r="379" spans="3:11" ht="15.75" customHeight="1" x14ac:dyDescent="0.25">
      <c r="C379" s="65"/>
      <c r="D379" s="65"/>
      <c r="E379" s="65"/>
      <c r="F379" s="65"/>
      <c r="G379" s="65"/>
      <c r="H379" s="66"/>
      <c r="I379" s="59"/>
      <c r="J379" s="88"/>
      <c r="K379" s="88"/>
    </row>
    <row r="380" spans="3:11" ht="15.75" customHeight="1" x14ac:dyDescent="0.25">
      <c r="C380" s="65"/>
      <c r="D380" s="65"/>
      <c r="E380" s="65"/>
      <c r="F380" s="65"/>
      <c r="G380" s="65"/>
      <c r="H380" s="66"/>
      <c r="I380" s="59"/>
      <c r="J380" s="88"/>
      <c r="K380" s="88"/>
    </row>
    <row r="381" spans="3:11" ht="15.75" customHeight="1" x14ac:dyDescent="0.25">
      <c r="C381" s="65"/>
      <c r="D381" s="65"/>
      <c r="E381" s="65"/>
      <c r="F381" s="65"/>
      <c r="G381" s="65"/>
      <c r="H381" s="66"/>
      <c r="I381" s="59"/>
      <c r="J381" s="88"/>
      <c r="K381" s="88"/>
    </row>
    <row r="382" spans="3:11" ht="15.75" customHeight="1" x14ac:dyDescent="0.25">
      <c r="C382" s="65"/>
      <c r="D382" s="65"/>
      <c r="E382" s="65"/>
      <c r="F382" s="65"/>
      <c r="G382" s="65"/>
      <c r="H382" s="66"/>
      <c r="I382" s="59"/>
      <c r="J382" s="88"/>
      <c r="K382" s="88"/>
    </row>
    <row r="383" spans="3:11" ht="15.75" customHeight="1" x14ac:dyDescent="0.25">
      <c r="C383" s="65"/>
      <c r="D383" s="65"/>
      <c r="E383" s="65"/>
      <c r="F383" s="65"/>
      <c r="G383" s="65"/>
      <c r="H383" s="66"/>
      <c r="I383" s="59"/>
      <c r="J383" s="88"/>
      <c r="K383" s="88"/>
    </row>
    <row r="384" spans="3:11" ht="15.75" customHeight="1" x14ac:dyDescent="0.25">
      <c r="C384" s="65"/>
      <c r="D384" s="65"/>
      <c r="E384" s="65"/>
      <c r="F384" s="65"/>
      <c r="G384" s="65"/>
      <c r="H384" s="66"/>
      <c r="I384" s="59"/>
      <c r="J384" s="88"/>
      <c r="K384" s="88"/>
    </row>
    <row r="385" spans="3:11" ht="15.75" customHeight="1" x14ac:dyDescent="0.25">
      <c r="C385" s="65"/>
      <c r="D385" s="65"/>
      <c r="E385" s="65"/>
      <c r="F385" s="65"/>
      <c r="G385" s="65"/>
      <c r="H385" s="66"/>
      <c r="I385" s="59"/>
      <c r="J385" s="88"/>
      <c r="K385" s="88"/>
    </row>
    <row r="386" spans="3:11" ht="15.75" customHeight="1" x14ac:dyDescent="0.25">
      <c r="C386" s="65"/>
      <c r="D386" s="65"/>
      <c r="E386" s="65"/>
      <c r="F386" s="65"/>
      <c r="G386" s="65"/>
      <c r="H386" s="66"/>
      <c r="I386" s="59"/>
      <c r="J386" s="88"/>
      <c r="K386" s="88"/>
    </row>
    <row r="387" spans="3:11" ht="15.75" customHeight="1" x14ac:dyDescent="0.25">
      <c r="C387" s="65"/>
      <c r="D387" s="65"/>
      <c r="E387" s="65"/>
      <c r="F387" s="65"/>
      <c r="G387" s="65"/>
      <c r="H387" s="66"/>
      <c r="I387" s="59"/>
      <c r="J387" s="88"/>
      <c r="K387" s="88"/>
    </row>
    <row r="388" spans="3:11" ht="15.75" customHeight="1" x14ac:dyDescent="0.25">
      <c r="C388" s="65"/>
      <c r="D388" s="65"/>
      <c r="E388" s="65"/>
      <c r="F388" s="65"/>
      <c r="G388" s="65"/>
      <c r="H388" s="66"/>
      <c r="I388" s="59"/>
      <c r="J388" s="88"/>
      <c r="K388" s="88"/>
    </row>
    <row r="389" spans="3:11" ht="15.75" customHeight="1" x14ac:dyDescent="0.25">
      <c r="C389" s="65"/>
      <c r="D389" s="65"/>
      <c r="E389" s="65"/>
      <c r="F389" s="65"/>
      <c r="G389" s="65"/>
      <c r="H389" s="66"/>
      <c r="I389" s="59"/>
      <c r="J389" s="88"/>
      <c r="K389" s="88"/>
    </row>
    <row r="390" spans="3:11" ht="15.75" customHeight="1" x14ac:dyDescent="0.25">
      <c r="C390" s="65"/>
      <c r="D390" s="65"/>
      <c r="E390" s="65"/>
      <c r="F390" s="65"/>
      <c r="G390" s="65"/>
      <c r="H390" s="66"/>
      <c r="I390" s="59"/>
      <c r="J390" s="88"/>
      <c r="K390" s="88"/>
    </row>
    <row r="391" spans="3:11" ht="15.75" customHeight="1" x14ac:dyDescent="0.25">
      <c r="C391" s="65"/>
      <c r="D391" s="65"/>
      <c r="E391" s="65"/>
      <c r="F391" s="65"/>
      <c r="G391" s="65"/>
      <c r="H391" s="66"/>
      <c r="I391" s="59"/>
      <c r="J391" s="88"/>
      <c r="K391" s="88"/>
    </row>
    <row r="392" spans="3:11" ht="15.75" customHeight="1" x14ac:dyDescent="0.25">
      <c r="C392" s="65"/>
      <c r="D392" s="65"/>
      <c r="E392" s="65"/>
      <c r="F392" s="65"/>
      <c r="G392" s="65"/>
      <c r="H392" s="66"/>
      <c r="I392" s="59"/>
      <c r="J392" s="88"/>
      <c r="K392" s="88"/>
    </row>
    <row r="393" spans="3:11" ht="15.75" customHeight="1" x14ac:dyDescent="0.25">
      <c r="C393" s="65"/>
      <c r="D393" s="65"/>
      <c r="E393" s="65"/>
      <c r="F393" s="65"/>
      <c r="G393" s="65"/>
      <c r="H393" s="66"/>
      <c r="I393" s="59"/>
      <c r="J393" s="88"/>
      <c r="K393" s="88"/>
    </row>
    <row r="394" spans="3:11" ht="15.75" customHeight="1" x14ac:dyDescent="0.25">
      <c r="C394" s="65"/>
      <c r="D394" s="65"/>
      <c r="E394" s="65"/>
      <c r="F394" s="65"/>
      <c r="G394" s="65"/>
      <c r="H394" s="66"/>
      <c r="I394" s="59"/>
      <c r="J394" s="88"/>
      <c r="K394" s="88"/>
    </row>
    <row r="395" spans="3:11" ht="15.75" customHeight="1" x14ac:dyDescent="0.25">
      <c r="C395" s="65"/>
      <c r="D395" s="65"/>
      <c r="E395" s="65"/>
      <c r="F395" s="65"/>
      <c r="G395" s="65"/>
      <c r="H395" s="66"/>
      <c r="I395" s="59"/>
      <c r="J395" s="88"/>
      <c r="K395" s="88"/>
    </row>
    <row r="396" spans="3:11" ht="15.75" customHeight="1" x14ac:dyDescent="0.25">
      <c r="C396" s="65"/>
      <c r="D396" s="65"/>
      <c r="E396" s="65"/>
      <c r="F396" s="65"/>
      <c r="G396" s="65"/>
      <c r="H396" s="66"/>
      <c r="I396" s="59"/>
      <c r="J396" s="88"/>
      <c r="K396" s="88"/>
    </row>
    <row r="397" spans="3:11" ht="15.75" customHeight="1" x14ac:dyDescent="0.25">
      <c r="C397" s="65"/>
      <c r="D397" s="65"/>
      <c r="E397" s="65"/>
      <c r="F397" s="65"/>
      <c r="G397" s="65"/>
      <c r="H397" s="66"/>
      <c r="I397" s="59"/>
      <c r="J397" s="88"/>
      <c r="K397" s="88"/>
    </row>
    <row r="398" spans="3:11" ht="15.75" customHeight="1" x14ac:dyDescent="0.25">
      <c r="C398" s="65"/>
      <c r="D398" s="65"/>
      <c r="E398" s="65"/>
      <c r="F398" s="65"/>
      <c r="G398" s="65"/>
      <c r="H398" s="66"/>
      <c r="I398" s="59"/>
      <c r="J398" s="88"/>
      <c r="K398" s="88"/>
    </row>
    <row r="399" spans="3:11" ht="15.75" customHeight="1" x14ac:dyDescent="0.25">
      <c r="C399" s="65"/>
      <c r="D399" s="65"/>
      <c r="E399" s="65"/>
      <c r="F399" s="65"/>
      <c r="G399" s="65"/>
      <c r="H399" s="66"/>
      <c r="I399" s="59"/>
      <c r="J399" s="88"/>
      <c r="K399" s="88"/>
    </row>
    <row r="400" spans="3:11" ht="15.75" customHeight="1" x14ac:dyDescent="0.25">
      <c r="C400" s="65"/>
      <c r="D400" s="65"/>
      <c r="E400" s="65"/>
      <c r="F400" s="65"/>
      <c r="G400" s="65"/>
      <c r="H400" s="66"/>
      <c r="I400" s="59"/>
      <c r="J400" s="88"/>
      <c r="K400" s="88"/>
    </row>
    <row r="401" spans="3:11" ht="15.75" customHeight="1" x14ac:dyDescent="0.25">
      <c r="C401" s="65"/>
      <c r="D401" s="65"/>
      <c r="E401" s="65"/>
      <c r="F401" s="65"/>
      <c r="G401" s="65"/>
      <c r="H401" s="66"/>
      <c r="I401" s="59"/>
      <c r="J401" s="88"/>
      <c r="K401" s="88"/>
    </row>
    <row r="402" spans="3:11" ht="15.75" customHeight="1" x14ac:dyDescent="0.25">
      <c r="C402" s="65"/>
      <c r="D402" s="65"/>
      <c r="E402" s="65"/>
      <c r="F402" s="65"/>
      <c r="G402" s="65"/>
      <c r="H402" s="66"/>
      <c r="I402" s="59"/>
      <c r="J402" s="88"/>
      <c r="K402" s="88"/>
    </row>
    <row r="403" spans="3:11" ht="15.75" customHeight="1" x14ac:dyDescent="0.25">
      <c r="C403" s="65"/>
      <c r="D403" s="65"/>
      <c r="E403" s="65"/>
      <c r="F403" s="65"/>
      <c r="G403" s="65"/>
      <c r="H403" s="66"/>
      <c r="I403" s="59"/>
      <c r="J403" s="88"/>
      <c r="K403" s="88"/>
    </row>
    <row r="404" spans="3:11" ht="15.75" customHeight="1" x14ac:dyDescent="0.25">
      <c r="C404" s="65"/>
      <c r="D404" s="65"/>
      <c r="E404" s="65"/>
      <c r="F404" s="65"/>
      <c r="G404" s="65"/>
      <c r="H404" s="66"/>
      <c r="I404" s="59"/>
      <c r="J404" s="88"/>
      <c r="K404" s="88"/>
    </row>
    <row r="405" spans="3:11" ht="15.75" customHeight="1" x14ac:dyDescent="0.25">
      <c r="C405" s="65"/>
      <c r="D405" s="65"/>
      <c r="E405" s="65"/>
      <c r="F405" s="65"/>
      <c r="G405" s="65"/>
      <c r="H405" s="66"/>
      <c r="I405" s="59"/>
      <c r="J405" s="88"/>
      <c r="K405" s="88"/>
    </row>
    <row r="406" spans="3:11" ht="15.75" customHeight="1" x14ac:dyDescent="0.25">
      <c r="C406" s="65"/>
      <c r="D406" s="65"/>
      <c r="E406" s="65"/>
      <c r="F406" s="65"/>
      <c r="G406" s="65"/>
      <c r="H406" s="66"/>
      <c r="I406" s="59"/>
      <c r="J406" s="88"/>
      <c r="K406" s="88"/>
    </row>
    <row r="407" spans="3:11" ht="15.75" customHeight="1" x14ac:dyDescent="0.25">
      <c r="C407" s="65"/>
      <c r="D407" s="65"/>
      <c r="E407" s="65"/>
      <c r="F407" s="65"/>
      <c r="G407" s="65"/>
      <c r="H407" s="66"/>
      <c r="I407" s="59"/>
      <c r="J407" s="88"/>
      <c r="K407" s="88"/>
    </row>
    <row r="408" spans="3:11" ht="15.75" customHeight="1" x14ac:dyDescent="0.25">
      <c r="C408" s="65"/>
      <c r="D408" s="65"/>
      <c r="E408" s="65"/>
      <c r="F408" s="65"/>
      <c r="G408" s="65"/>
      <c r="H408" s="66"/>
      <c r="I408" s="59"/>
      <c r="J408" s="88"/>
      <c r="K408" s="88"/>
    </row>
    <row r="409" spans="3:11" ht="15.75" customHeight="1" x14ac:dyDescent="0.25">
      <c r="C409" s="65"/>
      <c r="D409" s="65"/>
      <c r="E409" s="65"/>
      <c r="F409" s="65"/>
      <c r="G409" s="65"/>
      <c r="H409" s="66"/>
      <c r="I409" s="59"/>
      <c r="J409" s="88"/>
      <c r="K409" s="88"/>
    </row>
    <row r="410" spans="3:11" ht="15.75" customHeight="1" x14ac:dyDescent="0.25">
      <c r="C410" s="65"/>
      <c r="D410" s="65"/>
      <c r="E410" s="65"/>
      <c r="F410" s="65"/>
      <c r="G410" s="65"/>
      <c r="H410" s="66"/>
      <c r="I410" s="59"/>
      <c r="J410" s="88"/>
      <c r="K410" s="88"/>
    </row>
    <row r="411" spans="3:11" ht="15.75" customHeight="1" x14ac:dyDescent="0.25">
      <c r="C411" s="65"/>
      <c r="D411" s="65"/>
      <c r="E411" s="65"/>
      <c r="F411" s="65"/>
      <c r="G411" s="65"/>
      <c r="H411" s="66"/>
      <c r="I411" s="59"/>
      <c r="J411" s="88"/>
      <c r="K411" s="88"/>
    </row>
    <row r="412" spans="3:11" ht="15.75" customHeight="1" x14ac:dyDescent="0.25">
      <c r="C412" s="65"/>
      <c r="D412" s="65"/>
      <c r="E412" s="65"/>
      <c r="F412" s="65"/>
      <c r="G412" s="65"/>
      <c r="H412" s="66"/>
      <c r="I412" s="59"/>
      <c r="J412" s="88"/>
      <c r="K412" s="88"/>
    </row>
    <row r="413" spans="3:11" ht="15.75" customHeight="1" x14ac:dyDescent="0.25">
      <c r="C413" s="65"/>
      <c r="D413" s="65"/>
      <c r="E413" s="65"/>
      <c r="F413" s="65"/>
      <c r="G413" s="65"/>
      <c r="H413" s="66"/>
      <c r="I413" s="59"/>
      <c r="J413" s="88"/>
      <c r="K413" s="88"/>
    </row>
    <row r="414" spans="3:11" ht="15.75" customHeight="1" x14ac:dyDescent="0.25">
      <c r="C414" s="65"/>
      <c r="D414" s="65"/>
      <c r="E414" s="65"/>
      <c r="F414" s="65"/>
      <c r="G414" s="65"/>
      <c r="H414" s="66"/>
      <c r="I414" s="59"/>
      <c r="J414" s="88"/>
      <c r="K414" s="88"/>
    </row>
    <row r="415" spans="3:11" ht="15.75" customHeight="1" x14ac:dyDescent="0.25">
      <c r="C415" s="65"/>
      <c r="D415" s="65"/>
      <c r="E415" s="65"/>
      <c r="F415" s="65"/>
      <c r="G415" s="65"/>
      <c r="H415" s="66"/>
      <c r="I415" s="59"/>
      <c r="J415" s="88"/>
      <c r="K415" s="88"/>
    </row>
    <row r="416" spans="3:11" ht="15.75" customHeight="1" x14ac:dyDescent="0.25">
      <c r="C416" s="65"/>
      <c r="D416" s="65"/>
      <c r="E416" s="65"/>
      <c r="F416" s="65"/>
      <c r="G416" s="65"/>
      <c r="H416" s="66"/>
      <c r="I416" s="59"/>
      <c r="J416" s="88"/>
      <c r="K416" s="88"/>
    </row>
    <row r="417" spans="3:11" ht="15.75" customHeight="1" x14ac:dyDescent="0.25">
      <c r="C417" s="65"/>
      <c r="D417" s="65"/>
      <c r="E417" s="65"/>
      <c r="F417" s="65"/>
      <c r="G417" s="65"/>
      <c r="H417" s="66"/>
      <c r="I417" s="59"/>
      <c r="J417" s="88"/>
      <c r="K417" s="88"/>
    </row>
    <row r="418" spans="3:11" ht="15.75" customHeight="1" x14ac:dyDescent="0.25">
      <c r="C418" s="65"/>
      <c r="D418" s="65"/>
      <c r="E418" s="65"/>
      <c r="F418" s="65"/>
      <c r="G418" s="65"/>
      <c r="H418" s="66"/>
      <c r="I418" s="59"/>
      <c r="J418" s="88"/>
      <c r="K418" s="88"/>
    </row>
    <row r="419" spans="3:11" ht="15.75" customHeight="1" x14ac:dyDescent="0.25">
      <c r="C419" s="65"/>
      <c r="D419" s="65"/>
      <c r="E419" s="65"/>
      <c r="F419" s="65"/>
      <c r="G419" s="65"/>
      <c r="H419" s="66"/>
      <c r="I419" s="59"/>
      <c r="J419" s="88"/>
      <c r="K419" s="88"/>
    </row>
    <row r="420" spans="3:11" ht="15.75" customHeight="1" x14ac:dyDescent="0.25">
      <c r="C420" s="65"/>
      <c r="D420" s="65"/>
      <c r="E420" s="65"/>
      <c r="F420" s="65"/>
      <c r="G420" s="65"/>
      <c r="H420" s="66"/>
      <c r="I420" s="59"/>
      <c r="J420" s="88"/>
      <c r="K420" s="88"/>
    </row>
    <row r="421" spans="3:11" ht="15.75" customHeight="1" x14ac:dyDescent="0.25">
      <c r="C421" s="65"/>
      <c r="D421" s="65"/>
      <c r="E421" s="65"/>
      <c r="F421" s="65"/>
      <c r="G421" s="65"/>
      <c r="H421" s="66"/>
      <c r="I421" s="59"/>
      <c r="J421" s="88"/>
      <c r="K421" s="88"/>
    </row>
    <row r="422" spans="3:11" ht="15.75" customHeight="1" x14ac:dyDescent="0.25">
      <c r="C422" s="65"/>
      <c r="D422" s="65"/>
      <c r="E422" s="65"/>
      <c r="F422" s="65"/>
      <c r="G422" s="65"/>
      <c r="H422" s="66"/>
      <c r="I422" s="59"/>
      <c r="J422" s="88"/>
      <c r="K422" s="88"/>
    </row>
    <row r="423" spans="3:11" ht="15.75" customHeight="1" x14ac:dyDescent="0.25">
      <c r="C423" s="65"/>
      <c r="D423" s="65"/>
      <c r="E423" s="65"/>
      <c r="F423" s="65"/>
      <c r="G423" s="65"/>
      <c r="H423" s="66"/>
      <c r="I423" s="59"/>
      <c r="J423" s="88"/>
      <c r="K423" s="88"/>
    </row>
    <row r="424" spans="3:11" ht="15.75" customHeight="1" x14ac:dyDescent="0.25">
      <c r="C424" s="65"/>
      <c r="D424" s="65"/>
      <c r="E424" s="65"/>
      <c r="F424" s="65"/>
      <c r="G424" s="65"/>
      <c r="H424" s="66"/>
      <c r="I424" s="59"/>
      <c r="J424" s="88"/>
      <c r="K424" s="88"/>
    </row>
    <row r="425" spans="3:11" ht="15.75" customHeight="1" x14ac:dyDescent="0.25">
      <c r="C425" s="65"/>
      <c r="D425" s="65"/>
      <c r="E425" s="65"/>
      <c r="F425" s="65"/>
      <c r="G425" s="65"/>
      <c r="H425" s="66"/>
      <c r="I425" s="59"/>
      <c r="J425" s="88"/>
      <c r="K425" s="88"/>
    </row>
    <row r="426" spans="3:11" ht="15.75" customHeight="1" x14ac:dyDescent="0.25">
      <c r="C426" s="65"/>
      <c r="D426" s="65"/>
      <c r="E426" s="65"/>
      <c r="F426" s="65"/>
      <c r="G426" s="65"/>
      <c r="H426" s="66"/>
      <c r="I426" s="59"/>
      <c r="J426" s="88"/>
      <c r="K426" s="88"/>
    </row>
    <row r="427" spans="3:11" ht="15.75" customHeight="1" x14ac:dyDescent="0.25">
      <c r="C427" s="65"/>
      <c r="D427" s="65"/>
      <c r="E427" s="65"/>
      <c r="F427" s="65"/>
      <c r="G427" s="65"/>
      <c r="H427" s="66"/>
      <c r="I427" s="59"/>
      <c r="J427" s="88"/>
      <c r="K427" s="88"/>
    </row>
    <row r="428" spans="3:11" ht="15.75" customHeight="1" x14ac:dyDescent="0.25">
      <c r="C428" s="65"/>
      <c r="D428" s="65"/>
      <c r="E428" s="65"/>
      <c r="F428" s="65"/>
      <c r="G428" s="65"/>
      <c r="H428" s="66"/>
      <c r="I428" s="59"/>
      <c r="J428" s="88"/>
      <c r="K428" s="88"/>
    </row>
    <row r="429" spans="3:11" ht="15.75" customHeight="1" x14ac:dyDescent="0.25">
      <c r="C429" s="65"/>
      <c r="D429" s="65"/>
      <c r="E429" s="65"/>
      <c r="F429" s="65"/>
      <c r="G429" s="65"/>
      <c r="H429" s="66"/>
      <c r="I429" s="59"/>
      <c r="J429" s="88"/>
      <c r="K429" s="88"/>
    </row>
    <row r="430" spans="3:11" ht="15.75" customHeight="1" x14ac:dyDescent="0.25">
      <c r="C430" s="65"/>
      <c r="D430" s="65"/>
      <c r="E430" s="65"/>
      <c r="F430" s="65"/>
      <c r="G430" s="65"/>
      <c r="H430" s="66"/>
      <c r="I430" s="59"/>
      <c r="J430" s="88"/>
      <c r="K430" s="88"/>
    </row>
    <row r="431" spans="3:11" ht="15.75" customHeight="1" x14ac:dyDescent="0.25">
      <c r="C431" s="65"/>
      <c r="D431" s="65"/>
      <c r="E431" s="65"/>
      <c r="F431" s="65"/>
      <c r="G431" s="65"/>
      <c r="H431" s="66"/>
      <c r="I431" s="59"/>
      <c r="J431" s="88"/>
      <c r="K431" s="88"/>
    </row>
    <row r="432" spans="3:11" ht="15.75" customHeight="1" x14ac:dyDescent="0.25">
      <c r="C432" s="65"/>
      <c r="D432" s="65"/>
      <c r="E432" s="65"/>
      <c r="F432" s="65"/>
      <c r="G432" s="65"/>
      <c r="H432" s="66"/>
      <c r="I432" s="59"/>
      <c r="J432" s="88"/>
      <c r="K432" s="88"/>
    </row>
    <row r="433" spans="3:11" ht="15.75" customHeight="1" x14ac:dyDescent="0.25">
      <c r="C433" s="65"/>
      <c r="D433" s="65"/>
      <c r="E433" s="65"/>
      <c r="F433" s="65"/>
      <c r="G433" s="65"/>
      <c r="H433" s="66"/>
      <c r="I433" s="59"/>
      <c r="J433" s="88"/>
      <c r="K433" s="88"/>
    </row>
    <row r="434" spans="3:11" ht="15.75" customHeight="1" x14ac:dyDescent="0.25">
      <c r="C434" s="65"/>
      <c r="D434" s="65"/>
      <c r="E434" s="65"/>
      <c r="F434" s="65"/>
      <c r="G434" s="65"/>
      <c r="H434" s="66"/>
      <c r="I434" s="59"/>
      <c r="J434" s="88"/>
      <c r="K434" s="88"/>
    </row>
    <row r="435" spans="3:11" ht="15.75" customHeight="1" x14ac:dyDescent="0.25">
      <c r="C435" s="65"/>
      <c r="D435" s="65"/>
      <c r="E435" s="65"/>
      <c r="F435" s="65"/>
      <c r="G435" s="65"/>
      <c r="H435" s="66"/>
      <c r="I435" s="59"/>
      <c r="J435" s="88"/>
      <c r="K435" s="88"/>
    </row>
    <row r="436" spans="3:11" ht="15.75" customHeight="1" x14ac:dyDescent="0.25">
      <c r="C436" s="65"/>
      <c r="D436" s="65"/>
      <c r="E436" s="65"/>
      <c r="F436" s="65"/>
      <c r="G436" s="65"/>
      <c r="H436" s="66"/>
      <c r="I436" s="59"/>
      <c r="J436" s="88"/>
      <c r="K436" s="88"/>
    </row>
    <row r="437" spans="3:11" ht="15.75" customHeight="1" x14ac:dyDescent="0.25">
      <c r="C437" s="65"/>
      <c r="D437" s="65"/>
      <c r="E437" s="65"/>
      <c r="F437" s="65"/>
      <c r="G437" s="65"/>
      <c r="H437" s="66"/>
      <c r="I437" s="59"/>
      <c r="J437" s="88"/>
      <c r="K437" s="88"/>
    </row>
    <row r="438" spans="3:11" ht="15.75" customHeight="1" x14ac:dyDescent="0.25">
      <c r="C438" s="65"/>
      <c r="D438" s="65"/>
      <c r="E438" s="65"/>
      <c r="F438" s="65"/>
      <c r="G438" s="65"/>
      <c r="H438" s="66"/>
      <c r="I438" s="59"/>
      <c r="J438" s="88"/>
      <c r="K438" s="88"/>
    </row>
    <row r="439" spans="3:11" ht="15.75" customHeight="1" x14ac:dyDescent="0.25">
      <c r="C439" s="65"/>
      <c r="D439" s="65"/>
      <c r="E439" s="65"/>
      <c r="F439" s="65"/>
      <c r="G439" s="65"/>
      <c r="H439" s="66"/>
      <c r="I439" s="59"/>
      <c r="J439" s="88"/>
      <c r="K439" s="88"/>
    </row>
    <row r="440" spans="3:11" ht="15.75" customHeight="1" x14ac:dyDescent="0.25">
      <c r="C440" s="65"/>
      <c r="D440" s="65"/>
      <c r="E440" s="65"/>
      <c r="F440" s="65"/>
      <c r="G440" s="65"/>
      <c r="H440" s="66"/>
      <c r="I440" s="59"/>
      <c r="J440" s="88"/>
      <c r="K440" s="88"/>
    </row>
    <row r="441" spans="3:11" ht="15.75" customHeight="1" x14ac:dyDescent="0.25">
      <c r="C441" s="65"/>
      <c r="D441" s="65"/>
      <c r="E441" s="65"/>
      <c r="F441" s="65"/>
      <c r="G441" s="65"/>
      <c r="H441" s="66"/>
      <c r="I441" s="59"/>
      <c r="J441" s="88"/>
      <c r="K441" s="88"/>
    </row>
    <row r="442" spans="3:11" ht="15.75" customHeight="1" x14ac:dyDescent="0.25">
      <c r="C442" s="65"/>
      <c r="D442" s="65"/>
      <c r="E442" s="65"/>
      <c r="F442" s="65"/>
      <c r="G442" s="65"/>
      <c r="H442" s="66"/>
      <c r="I442" s="59"/>
      <c r="J442" s="88"/>
      <c r="K442" s="88"/>
    </row>
    <row r="443" spans="3:11" ht="15.75" customHeight="1" x14ac:dyDescent="0.25">
      <c r="C443" s="65"/>
      <c r="D443" s="65"/>
      <c r="E443" s="65"/>
      <c r="F443" s="65"/>
      <c r="G443" s="65"/>
      <c r="H443" s="66"/>
      <c r="I443" s="59"/>
      <c r="J443" s="88"/>
      <c r="K443" s="88"/>
    </row>
    <row r="444" spans="3:11" ht="15.75" customHeight="1" x14ac:dyDescent="0.25">
      <c r="C444" s="65"/>
      <c r="D444" s="65"/>
      <c r="E444" s="65"/>
      <c r="F444" s="65"/>
      <c r="G444" s="65"/>
      <c r="H444" s="66"/>
      <c r="I444" s="59"/>
      <c r="J444" s="88"/>
      <c r="K444" s="88"/>
    </row>
    <row r="445" spans="3:11" ht="15.75" customHeight="1" x14ac:dyDescent="0.25">
      <c r="C445" s="65"/>
      <c r="D445" s="65"/>
      <c r="E445" s="65"/>
      <c r="F445" s="65"/>
      <c r="G445" s="65"/>
      <c r="H445" s="66"/>
      <c r="I445" s="59"/>
      <c r="J445" s="88"/>
      <c r="K445" s="88"/>
    </row>
    <row r="446" spans="3:11" ht="15.75" customHeight="1" x14ac:dyDescent="0.25">
      <c r="C446" s="65"/>
      <c r="D446" s="65"/>
      <c r="E446" s="65"/>
      <c r="F446" s="65"/>
      <c r="G446" s="65"/>
      <c r="H446" s="66"/>
      <c r="I446" s="59"/>
      <c r="J446" s="88"/>
      <c r="K446" s="88"/>
    </row>
    <row r="447" spans="3:11" ht="15.75" customHeight="1" x14ac:dyDescent="0.25">
      <c r="C447" s="65"/>
      <c r="D447" s="65"/>
      <c r="E447" s="65"/>
      <c r="F447" s="65"/>
      <c r="G447" s="65"/>
      <c r="H447" s="66"/>
      <c r="I447" s="59"/>
      <c r="J447" s="88"/>
      <c r="K447" s="88"/>
    </row>
    <row r="448" spans="3:11" ht="15.75" customHeight="1" x14ac:dyDescent="0.25">
      <c r="C448" s="65"/>
      <c r="D448" s="65"/>
      <c r="E448" s="65"/>
      <c r="F448" s="65"/>
      <c r="G448" s="65"/>
      <c r="H448" s="66"/>
      <c r="I448" s="59"/>
      <c r="J448" s="88"/>
      <c r="K448" s="88"/>
    </row>
    <row r="449" spans="3:11" ht="15.75" customHeight="1" x14ac:dyDescent="0.25">
      <c r="C449" s="65"/>
      <c r="D449" s="65"/>
      <c r="E449" s="65"/>
      <c r="F449" s="65"/>
      <c r="G449" s="65"/>
      <c r="H449" s="66"/>
      <c r="I449" s="59"/>
      <c r="J449" s="88"/>
      <c r="K449" s="88"/>
    </row>
    <row r="450" spans="3:11" ht="15.75" customHeight="1" x14ac:dyDescent="0.25">
      <c r="C450" s="65"/>
      <c r="D450" s="65"/>
      <c r="E450" s="65"/>
      <c r="F450" s="65"/>
      <c r="G450" s="65"/>
      <c r="H450" s="66"/>
      <c r="I450" s="59"/>
      <c r="J450" s="88"/>
      <c r="K450" s="88"/>
    </row>
    <row r="451" spans="3:11" ht="15.75" customHeight="1" x14ac:dyDescent="0.25">
      <c r="C451" s="65"/>
      <c r="D451" s="65"/>
      <c r="E451" s="65"/>
      <c r="F451" s="65"/>
      <c r="G451" s="65"/>
      <c r="H451" s="66"/>
      <c r="I451" s="59"/>
      <c r="J451" s="88"/>
      <c r="K451" s="88"/>
    </row>
    <row r="452" spans="3:11" ht="15.75" customHeight="1" x14ac:dyDescent="0.25">
      <c r="C452" s="65"/>
      <c r="D452" s="65"/>
      <c r="E452" s="65"/>
      <c r="F452" s="65"/>
      <c r="G452" s="65"/>
      <c r="H452" s="66"/>
      <c r="I452" s="59"/>
      <c r="J452" s="88"/>
      <c r="K452" s="88"/>
    </row>
    <row r="453" spans="3:11" ht="15.75" customHeight="1" x14ac:dyDescent="0.25">
      <c r="C453" s="65"/>
      <c r="D453" s="65"/>
      <c r="E453" s="65"/>
      <c r="F453" s="65"/>
      <c r="G453" s="65"/>
      <c r="H453" s="66"/>
      <c r="I453" s="59"/>
      <c r="J453" s="88"/>
      <c r="K453" s="88"/>
    </row>
    <row r="454" spans="3:11" ht="15.75" customHeight="1" x14ac:dyDescent="0.25">
      <c r="C454" s="65"/>
      <c r="D454" s="65"/>
      <c r="E454" s="65"/>
      <c r="F454" s="65"/>
      <c r="G454" s="65"/>
      <c r="H454" s="66"/>
      <c r="I454" s="59"/>
      <c r="J454" s="88"/>
      <c r="K454" s="88"/>
    </row>
    <row r="455" spans="3:11" ht="15.75" customHeight="1" x14ac:dyDescent="0.25">
      <c r="C455" s="65"/>
      <c r="D455" s="65"/>
      <c r="E455" s="65"/>
      <c r="F455" s="65"/>
      <c r="G455" s="65"/>
      <c r="H455" s="66"/>
      <c r="I455" s="59"/>
      <c r="J455" s="88"/>
      <c r="K455" s="88"/>
    </row>
    <row r="456" spans="3:11" ht="15.75" customHeight="1" x14ac:dyDescent="0.25">
      <c r="C456" s="65"/>
      <c r="D456" s="65"/>
      <c r="E456" s="65"/>
      <c r="F456" s="65"/>
      <c r="G456" s="65"/>
      <c r="H456" s="66"/>
      <c r="I456" s="59"/>
      <c r="J456" s="88"/>
      <c r="K456" s="88"/>
    </row>
    <row r="457" spans="3:11" ht="15.75" customHeight="1" x14ac:dyDescent="0.25">
      <c r="C457" s="65"/>
      <c r="D457" s="65"/>
      <c r="E457" s="65"/>
      <c r="F457" s="65"/>
      <c r="G457" s="65"/>
      <c r="H457" s="66"/>
      <c r="I457" s="59"/>
      <c r="J457" s="88"/>
      <c r="K457" s="88"/>
    </row>
    <row r="458" spans="3:11" ht="15.75" customHeight="1" x14ac:dyDescent="0.25">
      <c r="C458" s="65"/>
      <c r="D458" s="65"/>
      <c r="E458" s="65"/>
      <c r="F458" s="65"/>
      <c r="G458" s="65"/>
      <c r="H458" s="66"/>
      <c r="I458" s="59"/>
      <c r="J458" s="88"/>
      <c r="K458" s="88"/>
    </row>
    <row r="459" spans="3:11" ht="15.75" customHeight="1" x14ac:dyDescent="0.25">
      <c r="C459" s="65"/>
      <c r="D459" s="65"/>
      <c r="E459" s="65"/>
      <c r="F459" s="65"/>
      <c r="G459" s="65"/>
      <c r="H459" s="66"/>
      <c r="I459" s="59"/>
      <c r="J459" s="88"/>
      <c r="K459" s="88"/>
    </row>
    <row r="460" spans="3:11" ht="15.75" customHeight="1" x14ac:dyDescent="0.25">
      <c r="C460" s="65"/>
      <c r="D460" s="65"/>
      <c r="E460" s="65"/>
      <c r="F460" s="65"/>
      <c r="G460" s="65"/>
      <c r="H460" s="66"/>
      <c r="I460" s="59"/>
      <c r="J460" s="88"/>
      <c r="K460" s="88"/>
    </row>
    <row r="461" spans="3:11" ht="15.75" customHeight="1" x14ac:dyDescent="0.25">
      <c r="C461" s="65"/>
      <c r="D461" s="65"/>
      <c r="E461" s="65"/>
      <c r="F461" s="65"/>
      <c r="G461" s="65"/>
      <c r="H461" s="66"/>
      <c r="I461" s="59"/>
      <c r="J461" s="88"/>
      <c r="K461" s="88"/>
    </row>
    <row r="462" spans="3:11" ht="15.75" customHeight="1" x14ac:dyDescent="0.25">
      <c r="C462" s="65"/>
      <c r="D462" s="65"/>
      <c r="E462" s="65"/>
      <c r="F462" s="65"/>
      <c r="G462" s="65"/>
      <c r="H462" s="66"/>
      <c r="I462" s="59"/>
      <c r="J462" s="88"/>
      <c r="K462" s="88"/>
    </row>
    <row r="463" spans="3:11" ht="15.75" customHeight="1" x14ac:dyDescent="0.25">
      <c r="C463" s="65"/>
      <c r="D463" s="65"/>
      <c r="E463" s="65"/>
      <c r="F463" s="65"/>
      <c r="G463" s="65"/>
      <c r="H463" s="66"/>
      <c r="I463" s="59"/>
      <c r="J463" s="88"/>
      <c r="K463" s="88"/>
    </row>
    <row r="464" spans="3:11" ht="15.75" customHeight="1" x14ac:dyDescent="0.25">
      <c r="C464" s="65"/>
      <c r="D464" s="65"/>
      <c r="E464" s="65"/>
      <c r="F464" s="65"/>
      <c r="G464" s="65"/>
      <c r="H464" s="66"/>
      <c r="I464" s="59"/>
      <c r="J464" s="88"/>
      <c r="K464" s="88"/>
    </row>
    <row r="465" spans="3:11" ht="15.75" customHeight="1" x14ac:dyDescent="0.25">
      <c r="C465" s="65"/>
      <c r="D465" s="65"/>
      <c r="E465" s="65"/>
      <c r="F465" s="65"/>
      <c r="G465" s="65"/>
      <c r="H465" s="66"/>
      <c r="I465" s="59"/>
      <c r="J465" s="88"/>
      <c r="K465" s="88"/>
    </row>
    <row r="466" spans="3:11" ht="15.75" customHeight="1" x14ac:dyDescent="0.25">
      <c r="C466" s="65"/>
      <c r="D466" s="65"/>
      <c r="E466" s="65"/>
      <c r="F466" s="65"/>
      <c r="G466" s="65"/>
      <c r="H466" s="66"/>
      <c r="I466" s="59"/>
      <c r="J466" s="88"/>
      <c r="K466" s="88"/>
    </row>
    <row r="467" spans="3:11" ht="15.75" customHeight="1" x14ac:dyDescent="0.25">
      <c r="C467" s="65"/>
      <c r="D467" s="65"/>
      <c r="E467" s="65"/>
      <c r="F467" s="65"/>
      <c r="G467" s="65"/>
      <c r="H467" s="66"/>
      <c r="I467" s="59"/>
      <c r="J467" s="88"/>
      <c r="K467" s="88"/>
    </row>
    <row r="468" spans="3:11" ht="15.75" customHeight="1" x14ac:dyDescent="0.25">
      <c r="C468" s="65"/>
      <c r="D468" s="65"/>
      <c r="E468" s="65"/>
      <c r="F468" s="65"/>
      <c r="G468" s="65"/>
      <c r="H468" s="66"/>
      <c r="I468" s="59"/>
      <c r="J468" s="88"/>
      <c r="K468" s="88"/>
    </row>
    <row r="469" spans="3:11" ht="15.75" customHeight="1" x14ac:dyDescent="0.25">
      <c r="C469" s="65"/>
      <c r="D469" s="65"/>
      <c r="E469" s="65"/>
      <c r="F469" s="65"/>
      <c r="G469" s="65"/>
      <c r="H469" s="66"/>
      <c r="I469" s="59"/>
      <c r="J469" s="88"/>
      <c r="K469" s="88"/>
    </row>
    <row r="470" spans="3:11" ht="15.75" customHeight="1" x14ac:dyDescent="0.25">
      <c r="C470" s="65"/>
      <c r="D470" s="65"/>
      <c r="E470" s="65"/>
      <c r="F470" s="65"/>
      <c r="G470" s="65"/>
      <c r="H470" s="66"/>
      <c r="I470" s="59"/>
      <c r="J470" s="88"/>
      <c r="K470" s="88"/>
    </row>
    <row r="471" spans="3:11" ht="15.75" customHeight="1" x14ac:dyDescent="0.25">
      <c r="C471" s="65"/>
      <c r="D471" s="65"/>
      <c r="E471" s="65"/>
      <c r="F471" s="65"/>
      <c r="G471" s="65"/>
      <c r="H471" s="66"/>
      <c r="I471" s="59"/>
      <c r="J471" s="88"/>
      <c r="K471" s="88"/>
    </row>
    <row r="472" spans="3:11" ht="15.75" customHeight="1" x14ac:dyDescent="0.25">
      <c r="C472" s="65"/>
      <c r="D472" s="65"/>
      <c r="E472" s="65"/>
      <c r="F472" s="65"/>
      <c r="G472" s="65"/>
      <c r="H472" s="66"/>
      <c r="I472" s="59"/>
      <c r="J472" s="88"/>
      <c r="K472" s="88"/>
    </row>
    <row r="473" spans="3:11" ht="15.75" customHeight="1" x14ac:dyDescent="0.25">
      <c r="C473" s="65"/>
      <c r="D473" s="65"/>
      <c r="E473" s="65"/>
      <c r="F473" s="65"/>
      <c r="G473" s="65"/>
      <c r="H473" s="66"/>
      <c r="I473" s="59"/>
      <c r="J473" s="88"/>
      <c r="K473" s="88"/>
    </row>
    <row r="474" spans="3:11" ht="15.75" customHeight="1" x14ac:dyDescent="0.25">
      <c r="C474" s="65"/>
      <c r="D474" s="65"/>
      <c r="E474" s="65"/>
      <c r="F474" s="65"/>
      <c r="G474" s="65"/>
      <c r="H474" s="66"/>
      <c r="I474" s="59"/>
      <c r="J474" s="88"/>
      <c r="K474" s="88"/>
    </row>
    <row r="475" spans="3:11" ht="15.75" customHeight="1" x14ac:dyDescent="0.25">
      <c r="C475" s="65"/>
      <c r="D475" s="65"/>
      <c r="E475" s="65"/>
      <c r="F475" s="65"/>
      <c r="G475" s="65"/>
      <c r="H475" s="66"/>
      <c r="I475" s="59"/>
      <c r="J475" s="88"/>
      <c r="K475" s="88"/>
    </row>
    <row r="476" spans="3:11" ht="15.75" customHeight="1" x14ac:dyDescent="0.25">
      <c r="C476" s="65"/>
      <c r="D476" s="65"/>
      <c r="E476" s="65"/>
      <c r="F476" s="65"/>
      <c r="G476" s="65"/>
      <c r="H476" s="66"/>
      <c r="I476" s="59"/>
      <c r="J476" s="88"/>
      <c r="K476" s="88"/>
    </row>
    <row r="477" spans="3:11" ht="15.75" customHeight="1" x14ac:dyDescent="0.25">
      <c r="C477" s="65"/>
      <c r="D477" s="65"/>
      <c r="E477" s="65"/>
      <c r="F477" s="65"/>
      <c r="G477" s="65"/>
      <c r="H477" s="66"/>
      <c r="I477" s="59"/>
      <c r="J477" s="88"/>
      <c r="K477" s="88"/>
    </row>
    <row r="478" spans="3:11" ht="15.75" customHeight="1" x14ac:dyDescent="0.25">
      <c r="C478" s="65"/>
      <c r="D478" s="65"/>
      <c r="E478" s="65"/>
      <c r="F478" s="65"/>
      <c r="G478" s="65"/>
      <c r="H478" s="66"/>
      <c r="I478" s="59"/>
      <c r="J478" s="88"/>
      <c r="K478" s="88"/>
    </row>
    <row r="479" spans="3:11" ht="15.75" customHeight="1" x14ac:dyDescent="0.25">
      <c r="C479" s="65"/>
      <c r="D479" s="65"/>
      <c r="E479" s="65"/>
      <c r="F479" s="65"/>
      <c r="G479" s="65"/>
      <c r="H479" s="66"/>
      <c r="I479" s="59"/>
      <c r="J479" s="88"/>
      <c r="K479" s="88"/>
    </row>
    <row r="480" spans="3:11" ht="15.75" customHeight="1" x14ac:dyDescent="0.25">
      <c r="C480" s="65"/>
      <c r="D480" s="65"/>
      <c r="E480" s="65"/>
      <c r="F480" s="65"/>
      <c r="G480" s="65"/>
      <c r="H480" s="66"/>
      <c r="I480" s="59"/>
      <c r="J480" s="88"/>
      <c r="K480" s="88"/>
    </row>
    <row r="481" spans="3:11" ht="15.75" customHeight="1" x14ac:dyDescent="0.25">
      <c r="C481" s="65"/>
      <c r="D481" s="65"/>
      <c r="E481" s="65"/>
      <c r="F481" s="65"/>
      <c r="G481" s="65"/>
      <c r="H481" s="66"/>
      <c r="I481" s="59"/>
      <c r="J481" s="88"/>
      <c r="K481" s="88"/>
    </row>
    <row r="482" spans="3:11" ht="15.75" customHeight="1" x14ac:dyDescent="0.25">
      <c r="C482" s="65"/>
      <c r="D482" s="65"/>
      <c r="E482" s="65"/>
      <c r="F482" s="65"/>
      <c r="G482" s="65"/>
      <c r="H482" s="66"/>
      <c r="I482" s="59"/>
      <c r="J482" s="88"/>
      <c r="K482" s="88"/>
    </row>
    <row r="483" spans="3:11" ht="15.75" customHeight="1" x14ac:dyDescent="0.25">
      <c r="C483" s="65"/>
      <c r="D483" s="65"/>
      <c r="E483" s="65"/>
      <c r="F483" s="65"/>
      <c r="G483" s="65"/>
      <c r="H483" s="66"/>
      <c r="I483" s="59"/>
      <c r="J483" s="88"/>
      <c r="K483" s="88"/>
    </row>
    <row r="484" spans="3:11" ht="15.75" customHeight="1" x14ac:dyDescent="0.25">
      <c r="C484" s="65"/>
      <c r="D484" s="65"/>
      <c r="E484" s="65"/>
      <c r="F484" s="65"/>
      <c r="G484" s="65"/>
      <c r="H484" s="66"/>
      <c r="I484" s="59"/>
      <c r="J484" s="88"/>
      <c r="K484" s="88"/>
    </row>
    <row r="485" spans="3:11" ht="15.75" customHeight="1" x14ac:dyDescent="0.25">
      <c r="C485" s="65"/>
      <c r="D485" s="65"/>
      <c r="E485" s="65"/>
      <c r="F485" s="65"/>
      <c r="G485" s="65"/>
      <c r="H485" s="66"/>
      <c r="I485" s="59"/>
      <c r="J485" s="88"/>
      <c r="K485" s="88"/>
    </row>
    <row r="486" spans="3:11" ht="15.75" customHeight="1" x14ac:dyDescent="0.25">
      <c r="C486" s="65"/>
      <c r="D486" s="65"/>
      <c r="E486" s="65"/>
      <c r="F486" s="65"/>
      <c r="G486" s="65"/>
      <c r="H486" s="66"/>
      <c r="I486" s="59"/>
      <c r="J486" s="88"/>
      <c r="K486" s="88"/>
    </row>
    <row r="487" spans="3:11" ht="15.75" customHeight="1" x14ac:dyDescent="0.25">
      <c r="C487" s="65"/>
      <c r="D487" s="65"/>
      <c r="E487" s="65"/>
      <c r="F487" s="65"/>
      <c r="G487" s="65"/>
      <c r="H487" s="66"/>
      <c r="I487" s="59"/>
      <c r="J487" s="88"/>
      <c r="K487" s="88"/>
    </row>
    <row r="488" spans="3:11" ht="15.75" customHeight="1" x14ac:dyDescent="0.25">
      <c r="C488" s="65"/>
      <c r="D488" s="65"/>
      <c r="E488" s="65"/>
      <c r="F488" s="65"/>
      <c r="G488" s="65"/>
      <c r="H488" s="66"/>
      <c r="I488" s="59"/>
      <c r="J488" s="88"/>
      <c r="K488" s="88"/>
    </row>
    <row r="489" spans="3:11" ht="15.75" customHeight="1" x14ac:dyDescent="0.25">
      <c r="C489" s="65"/>
      <c r="D489" s="65"/>
      <c r="E489" s="65"/>
      <c r="F489" s="65"/>
      <c r="G489" s="65"/>
      <c r="H489" s="66"/>
      <c r="I489" s="59"/>
      <c r="J489" s="88"/>
      <c r="K489" s="88"/>
    </row>
    <row r="490" spans="3:11" ht="15.75" customHeight="1" x14ac:dyDescent="0.25">
      <c r="C490" s="65"/>
      <c r="D490" s="65"/>
      <c r="E490" s="65"/>
      <c r="F490" s="65"/>
      <c r="G490" s="65"/>
      <c r="H490" s="66"/>
      <c r="I490" s="59"/>
      <c r="J490" s="88"/>
      <c r="K490" s="88"/>
    </row>
    <row r="491" spans="3:11" ht="15.75" customHeight="1" x14ac:dyDescent="0.25">
      <c r="C491" s="65"/>
      <c r="D491" s="65"/>
      <c r="E491" s="65"/>
      <c r="F491" s="65"/>
      <c r="G491" s="65"/>
      <c r="H491" s="66"/>
      <c r="I491" s="59"/>
      <c r="J491" s="88"/>
      <c r="K491" s="88"/>
    </row>
    <row r="492" spans="3:11" ht="15.75" customHeight="1" x14ac:dyDescent="0.25">
      <c r="C492" s="65"/>
      <c r="D492" s="65"/>
      <c r="E492" s="65"/>
      <c r="F492" s="65"/>
      <c r="G492" s="65"/>
      <c r="H492" s="66"/>
      <c r="I492" s="59"/>
      <c r="J492" s="88"/>
      <c r="K492" s="88"/>
    </row>
    <row r="493" spans="3:11" ht="15.75" customHeight="1" x14ac:dyDescent="0.25">
      <c r="C493" s="65"/>
      <c r="D493" s="65"/>
      <c r="E493" s="65"/>
      <c r="F493" s="65"/>
      <c r="G493" s="65"/>
      <c r="H493" s="66"/>
      <c r="I493" s="59"/>
      <c r="J493" s="88"/>
      <c r="K493" s="88"/>
    </row>
    <row r="494" spans="3:11" ht="15.75" customHeight="1" x14ac:dyDescent="0.25">
      <c r="C494" s="65"/>
      <c r="D494" s="65"/>
      <c r="E494" s="65"/>
      <c r="F494" s="65"/>
      <c r="G494" s="65"/>
      <c r="H494" s="66"/>
      <c r="I494" s="59"/>
      <c r="J494" s="88"/>
      <c r="K494" s="88"/>
    </row>
    <row r="495" spans="3:11" ht="15.75" customHeight="1" x14ac:dyDescent="0.25">
      <c r="C495" s="65"/>
      <c r="D495" s="65"/>
      <c r="E495" s="65"/>
      <c r="F495" s="65"/>
      <c r="G495" s="65"/>
      <c r="H495" s="66"/>
      <c r="I495" s="59"/>
      <c r="J495" s="88"/>
      <c r="K495" s="88"/>
    </row>
    <row r="496" spans="3:11" ht="15.75" customHeight="1" x14ac:dyDescent="0.25">
      <c r="C496" s="65"/>
      <c r="D496" s="65"/>
      <c r="E496" s="65"/>
      <c r="F496" s="65"/>
      <c r="G496" s="65"/>
      <c r="H496" s="66"/>
      <c r="I496" s="59"/>
      <c r="J496" s="88"/>
      <c r="K496" s="88"/>
    </row>
    <row r="497" spans="3:11" ht="15.75" customHeight="1" x14ac:dyDescent="0.25">
      <c r="C497" s="65"/>
      <c r="D497" s="65"/>
      <c r="E497" s="65"/>
      <c r="F497" s="65"/>
      <c r="G497" s="65"/>
      <c r="H497" s="66"/>
      <c r="I497" s="59"/>
      <c r="J497" s="88"/>
      <c r="K497" s="88"/>
    </row>
    <row r="498" spans="3:11" ht="15.75" customHeight="1" x14ac:dyDescent="0.25">
      <c r="C498" s="65"/>
      <c r="D498" s="65"/>
      <c r="E498" s="65"/>
      <c r="F498" s="65"/>
      <c r="G498" s="65"/>
      <c r="H498" s="66"/>
      <c r="I498" s="59"/>
      <c r="J498" s="88"/>
      <c r="K498" s="88"/>
    </row>
    <row r="499" spans="3:11" ht="15.75" customHeight="1" x14ac:dyDescent="0.25">
      <c r="C499" s="65"/>
      <c r="D499" s="65"/>
      <c r="E499" s="65"/>
      <c r="F499" s="65"/>
      <c r="G499" s="65"/>
      <c r="H499" s="66"/>
      <c r="I499" s="59"/>
      <c r="J499" s="88"/>
      <c r="K499" s="88"/>
    </row>
    <row r="500" spans="3:11" ht="15.75" customHeight="1" x14ac:dyDescent="0.25">
      <c r="C500" s="65"/>
      <c r="D500" s="65"/>
      <c r="E500" s="65"/>
      <c r="F500" s="65"/>
      <c r="G500" s="65"/>
      <c r="H500" s="66"/>
      <c r="I500" s="59"/>
      <c r="J500" s="88"/>
      <c r="K500" s="88"/>
    </row>
    <row r="501" spans="3:11" ht="15.75" customHeight="1" x14ac:dyDescent="0.25">
      <c r="C501" s="65"/>
      <c r="D501" s="65"/>
      <c r="E501" s="65"/>
      <c r="F501" s="65"/>
      <c r="G501" s="65"/>
      <c r="H501" s="66"/>
      <c r="I501" s="59"/>
      <c r="J501" s="88"/>
      <c r="K501" s="88"/>
    </row>
    <row r="502" spans="3:11" ht="15.75" customHeight="1" x14ac:dyDescent="0.25">
      <c r="C502" s="65"/>
      <c r="D502" s="65"/>
      <c r="E502" s="65"/>
      <c r="F502" s="65"/>
      <c r="G502" s="65"/>
      <c r="H502" s="66"/>
      <c r="I502" s="59"/>
      <c r="J502" s="88"/>
      <c r="K502" s="88"/>
    </row>
    <row r="503" spans="3:11" ht="15.75" customHeight="1" x14ac:dyDescent="0.25">
      <c r="C503" s="65"/>
      <c r="D503" s="65"/>
      <c r="E503" s="65"/>
      <c r="F503" s="65"/>
      <c r="G503" s="65"/>
      <c r="H503" s="66"/>
      <c r="I503" s="59"/>
      <c r="J503" s="88"/>
      <c r="K503" s="88"/>
    </row>
    <row r="504" spans="3:11" ht="15.75" customHeight="1" x14ac:dyDescent="0.25">
      <c r="C504" s="65"/>
      <c r="D504" s="65"/>
      <c r="E504" s="65"/>
      <c r="F504" s="65"/>
      <c r="G504" s="65"/>
      <c r="H504" s="66"/>
      <c r="I504" s="59"/>
      <c r="J504" s="88"/>
      <c r="K504" s="88"/>
    </row>
    <row r="505" spans="3:11" ht="15.75" customHeight="1" x14ac:dyDescent="0.25">
      <c r="C505" s="65"/>
      <c r="D505" s="65"/>
      <c r="E505" s="65"/>
      <c r="F505" s="65"/>
      <c r="G505" s="65"/>
      <c r="H505" s="66"/>
      <c r="I505" s="59"/>
      <c r="J505" s="88"/>
      <c r="K505" s="88"/>
    </row>
    <row r="506" spans="3:11" ht="15.75" customHeight="1" x14ac:dyDescent="0.25">
      <c r="C506" s="65"/>
      <c r="D506" s="65"/>
      <c r="E506" s="65"/>
      <c r="F506" s="65"/>
      <c r="G506" s="65"/>
      <c r="H506" s="66"/>
      <c r="I506" s="59"/>
      <c r="J506" s="88"/>
      <c r="K506" s="88"/>
    </row>
    <row r="507" spans="3:11" ht="15.75" customHeight="1" x14ac:dyDescent="0.25">
      <c r="C507" s="65"/>
      <c r="D507" s="65"/>
      <c r="E507" s="65"/>
      <c r="F507" s="65"/>
      <c r="G507" s="65"/>
      <c r="H507" s="66"/>
      <c r="I507" s="59"/>
      <c r="J507" s="88"/>
      <c r="K507" s="88"/>
    </row>
    <row r="508" spans="3:11" ht="15.75" customHeight="1" x14ac:dyDescent="0.25">
      <c r="C508" s="65"/>
      <c r="D508" s="65"/>
      <c r="E508" s="65"/>
      <c r="F508" s="65"/>
      <c r="G508" s="65"/>
      <c r="H508" s="66"/>
      <c r="I508" s="59"/>
      <c r="J508" s="88"/>
      <c r="K508" s="88"/>
    </row>
    <row r="509" spans="3:11" ht="15.75" customHeight="1" x14ac:dyDescent="0.25">
      <c r="C509" s="65"/>
      <c r="D509" s="65"/>
      <c r="E509" s="65"/>
      <c r="F509" s="65"/>
      <c r="G509" s="65"/>
      <c r="H509" s="66"/>
      <c r="I509" s="59"/>
      <c r="J509" s="88"/>
      <c r="K509" s="88"/>
    </row>
    <row r="510" spans="3:11" ht="15.75" customHeight="1" x14ac:dyDescent="0.25">
      <c r="C510" s="65"/>
      <c r="D510" s="65"/>
      <c r="E510" s="65"/>
      <c r="F510" s="65"/>
      <c r="G510" s="65"/>
      <c r="H510" s="66"/>
      <c r="I510" s="59"/>
      <c r="J510" s="88"/>
      <c r="K510" s="88"/>
    </row>
    <row r="511" spans="3:11" ht="15.75" customHeight="1" x14ac:dyDescent="0.25">
      <c r="C511" s="65"/>
      <c r="D511" s="65"/>
      <c r="E511" s="65"/>
      <c r="F511" s="65"/>
      <c r="G511" s="65"/>
      <c r="H511" s="66"/>
      <c r="I511" s="59"/>
      <c r="J511" s="88"/>
      <c r="K511" s="88"/>
    </row>
    <row r="512" spans="3:11" ht="15.75" customHeight="1" x14ac:dyDescent="0.25">
      <c r="C512" s="65"/>
      <c r="D512" s="65"/>
      <c r="E512" s="65"/>
      <c r="F512" s="65"/>
      <c r="G512" s="65"/>
      <c r="H512" s="66"/>
      <c r="I512" s="59"/>
      <c r="J512" s="88"/>
      <c r="K512" s="88"/>
    </row>
    <row r="513" spans="3:11" ht="15.75" customHeight="1" x14ac:dyDescent="0.25">
      <c r="C513" s="65"/>
      <c r="D513" s="65"/>
      <c r="E513" s="65"/>
      <c r="F513" s="65"/>
      <c r="G513" s="65"/>
      <c r="H513" s="66"/>
      <c r="I513" s="59"/>
      <c r="J513" s="88"/>
      <c r="K513" s="88"/>
    </row>
    <row r="514" spans="3:11" ht="15.75" customHeight="1" x14ac:dyDescent="0.25">
      <c r="C514" s="65"/>
      <c r="D514" s="65"/>
      <c r="E514" s="65"/>
      <c r="F514" s="65"/>
      <c r="G514" s="65"/>
      <c r="H514" s="66"/>
      <c r="I514" s="59"/>
      <c r="J514" s="88"/>
      <c r="K514" s="88"/>
    </row>
    <row r="515" spans="3:11" ht="15.75" customHeight="1" x14ac:dyDescent="0.25">
      <c r="C515" s="65"/>
      <c r="D515" s="65"/>
      <c r="E515" s="65"/>
      <c r="F515" s="65"/>
      <c r="G515" s="65"/>
      <c r="H515" s="66"/>
      <c r="I515" s="59"/>
      <c r="J515" s="88"/>
      <c r="K515" s="88"/>
    </row>
    <row r="516" spans="3:11" ht="15.75" customHeight="1" x14ac:dyDescent="0.25">
      <c r="C516" s="65"/>
      <c r="D516" s="65"/>
      <c r="E516" s="65"/>
      <c r="F516" s="65"/>
      <c r="G516" s="65"/>
      <c r="H516" s="66"/>
      <c r="I516" s="59"/>
      <c r="J516" s="88"/>
      <c r="K516" s="88"/>
    </row>
    <row r="517" spans="3:11" ht="15.75" customHeight="1" x14ac:dyDescent="0.25">
      <c r="C517" s="65"/>
      <c r="D517" s="65"/>
      <c r="E517" s="65"/>
      <c r="F517" s="65"/>
      <c r="G517" s="65"/>
      <c r="H517" s="66"/>
      <c r="I517" s="59"/>
      <c r="J517" s="88"/>
      <c r="K517" s="88"/>
    </row>
    <row r="518" spans="3:11" ht="15.75" customHeight="1" x14ac:dyDescent="0.25">
      <c r="C518" s="65"/>
      <c r="D518" s="65"/>
      <c r="E518" s="65"/>
      <c r="F518" s="65"/>
      <c r="G518" s="65"/>
      <c r="H518" s="66"/>
      <c r="I518" s="59"/>
      <c r="J518" s="88"/>
      <c r="K518" s="88"/>
    </row>
    <row r="519" spans="3:11" ht="15.75" customHeight="1" x14ac:dyDescent="0.25">
      <c r="C519" s="65"/>
      <c r="D519" s="65"/>
      <c r="E519" s="65"/>
      <c r="F519" s="65"/>
      <c r="G519" s="65"/>
      <c r="H519" s="66"/>
      <c r="I519" s="59"/>
      <c r="J519" s="88"/>
      <c r="K519" s="88"/>
    </row>
    <row r="520" spans="3:11" ht="15.75" customHeight="1" x14ac:dyDescent="0.25">
      <c r="C520" s="65"/>
      <c r="D520" s="65"/>
      <c r="E520" s="65"/>
      <c r="F520" s="65"/>
      <c r="G520" s="65"/>
      <c r="H520" s="66"/>
      <c r="I520" s="59"/>
      <c r="J520" s="88"/>
      <c r="K520" s="88"/>
    </row>
    <row r="521" spans="3:11" ht="15.75" customHeight="1" x14ac:dyDescent="0.25">
      <c r="C521" s="65"/>
      <c r="D521" s="65"/>
      <c r="E521" s="65"/>
      <c r="F521" s="65"/>
      <c r="G521" s="65"/>
      <c r="H521" s="66"/>
      <c r="I521" s="59"/>
      <c r="J521" s="88"/>
      <c r="K521" s="88"/>
    </row>
    <row r="522" spans="3:11" ht="15.75" customHeight="1" x14ac:dyDescent="0.25">
      <c r="C522" s="65"/>
      <c r="D522" s="65"/>
      <c r="E522" s="65"/>
      <c r="F522" s="65"/>
      <c r="G522" s="65"/>
      <c r="H522" s="66"/>
      <c r="I522" s="59"/>
      <c r="J522" s="88"/>
      <c r="K522" s="88"/>
    </row>
    <row r="523" spans="3:11" ht="15.75" customHeight="1" x14ac:dyDescent="0.25">
      <c r="C523" s="65"/>
      <c r="D523" s="65"/>
      <c r="E523" s="65"/>
      <c r="F523" s="65"/>
      <c r="G523" s="65"/>
      <c r="H523" s="66"/>
      <c r="I523" s="59"/>
      <c r="J523" s="88"/>
      <c r="K523" s="88"/>
    </row>
    <row r="524" spans="3:11" ht="15.75" customHeight="1" x14ac:dyDescent="0.25">
      <c r="C524" s="65"/>
      <c r="D524" s="65"/>
      <c r="E524" s="65"/>
      <c r="F524" s="65"/>
      <c r="G524" s="65"/>
      <c r="H524" s="66"/>
      <c r="I524" s="59"/>
      <c r="J524" s="88"/>
      <c r="K524" s="88"/>
    </row>
    <row r="525" spans="3:11" ht="15.75" customHeight="1" x14ac:dyDescent="0.25">
      <c r="C525" s="65"/>
      <c r="D525" s="65"/>
      <c r="E525" s="65"/>
      <c r="F525" s="65"/>
      <c r="G525" s="65"/>
      <c r="H525" s="66"/>
      <c r="I525" s="59"/>
      <c r="J525" s="88"/>
      <c r="K525" s="88"/>
    </row>
    <row r="526" spans="3:11" ht="15.75" customHeight="1" x14ac:dyDescent="0.25">
      <c r="C526" s="65"/>
      <c r="D526" s="65"/>
      <c r="E526" s="65"/>
      <c r="F526" s="65"/>
      <c r="G526" s="65"/>
      <c r="H526" s="66"/>
      <c r="I526" s="59"/>
      <c r="J526" s="88"/>
      <c r="K526" s="88"/>
    </row>
    <row r="527" spans="3:11" ht="15.75" customHeight="1" x14ac:dyDescent="0.25">
      <c r="C527" s="65"/>
      <c r="D527" s="65"/>
      <c r="E527" s="65"/>
      <c r="F527" s="65"/>
      <c r="G527" s="65"/>
      <c r="H527" s="66"/>
      <c r="I527" s="59"/>
      <c r="J527" s="88"/>
      <c r="K527" s="88"/>
    </row>
    <row r="528" spans="3:11" ht="15.75" customHeight="1" x14ac:dyDescent="0.25">
      <c r="C528" s="65"/>
      <c r="D528" s="65"/>
      <c r="E528" s="65"/>
      <c r="F528" s="65"/>
      <c r="G528" s="65"/>
      <c r="H528" s="66"/>
      <c r="I528" s="59"/>
      <c r="J528" s="88"/>
      <c r="K528" s="88"/>
    </row>
    <row r="529" spans="3:11" ht="15.75" customHeight="1" x14ac:dyDescent="0.25">
      <c r="C529" s="65"/>
      <c r="D529" s="65"/>
      <c r="E529" s="65"/>
      <c r="F529" s="65"/>
      <c r="G529" s="65"/>
      <c r="H529" s="66"/>
      <c r="I529" s="59"/>
      <c r="J529" s="88"/>
      <c r="K529" s="88"/>
    </row>
    <row r="530" spans="3:11" ht="15.75" customHeight="1" x14ac:dyDescent="0.25">
      <c r="C530" s="65"/>
      <c r="D530" s="65"/>
      <c r="E530" s="65"/>
      <c r="F530" s="65"/>
      <c r="G530" s="65"/>
      <c r="H530" s="66"/>
      <c r="I530" s="59"/>
      <c r="J530" s="88"/>
      <c r="K530" s="88"/>
    </row>
    <row r="531" spans="3:11" ht="15.75" customHeight="1" x14ac:dyDescent="0.25">
      <c r="C531" s="65"/>
      <c r="D531" s="65"/>
      <c r="E531" s="65"/>
      <c r="F531" s="65"/>
      <c r="G531" s="65"/>
      <c r="H531" s="66"/>
      <c r="I531" s="59"/>
      <c r="J531" s="88"/>
      <c r="K531" s="88"/>
    </row>
    <row r="532" spans="3:11" ht="15.75" customHeight="1" x14ac:dyDescent="0.25">
      <c r="C532" s="65"/>
      <c r="D532" s="65"/>
      <c r="E532" s="65"/>
      <c r="F532" s="65"/>
      <c r="G532" s="65"/>
      <c r="H532" s="66"/>
      <c r="I532" s="59"/>
      <c r="J532" s="88"/>
      <c r="K532" s="88"/>
    </row>
    <row r="533" spans="3:11" ht="15.75" customHeight="1" x14ac:dyDescent="0.25">
      <c r="C533" s="65"/>
      <c r="D533" s="65"/>
      <c r="E533" s="65"/>
      <c r="F533" s="65"/>
      <c r="G533" s="65"/>
      <c r="H533" s="66"/>
      <c r="I533" s="59"/>
      <c r="J533" s="88"/>
      <c r="K533" s="88"/>
    </row>
    <row r="534" spans="3:11" ht="15.75" customHeight="1" x14ac:dyDescent="0.25">
      <c r="C534" s="65"/>
      <c r="D534" s="65"/>
      <c r="E534" s="65"/>
      <c r="F534" s="65"/>
      <c r="G534" s="65"/>
      <c r="H534" s="66"/>
      <c r="I534" s="59"/>
      <c r="J534" s="88"/>
      <c r="K534" s="88"/>
    </row>
    <row r="535" spans="3:11" ht="15.75" customHeight="1" x14ac:dyDescent="0.25">
      <c r="C535" s="65"/>
      <c r="D535" s="65"/>
      <c r="E535" s="65"/>
      <c r="F535" s="65"/>
      <c r="G535" s="65"/>
      <c r="H535" s="66"/>
      <c r="I535" s="59"/>
      <c r="J535" s="88"/>
      <c r="K535" s="88"/>
    </row>
    <row r="536" spans="3:11" ht="15.75" customHeight="1" x14ac:dyDescent="0.25">
      <c r="C536" s="65"/>
      <c r="D536" s="65"/>
      <c r="E536" s="65"/>
      <c r="F536" s="65"/>
      <c r="G536" s="65"/>
      <c r="H536" s="66"/>
      <c r="I536" s="59"/>
      <c r="J536" s="88"/>
      <c r="K536" s="88"/>
    </row>
    <row r="537" spans="3:11" ht="15.75" customHeight="1" x14ac:dyDescent="0.25">
      <c r="C537" s="65"/>
      <c r="D537" s="65"/>
      <c r="E537" s="65"/>
      <c r="F537" s="65"/>
      <c r="G537" s="65"/>
      <c r="H537" s="66"/>
      <c r="I537" s="59"/>
      <c r="J537" s="88"/>
      <c r="K537" s="88"/>
    </row>
    <row r="538" spans="3:11" ht="15.75" customHeight="1" x14ac:dyDescent="0.25">
      <c r="C538" s="65"/>
      <c r="D538" s="65"/>
      <c r="E538" s="65"/>
      <c r="F538" s="65"/>
      <c r="G538" s="65"/>
      <c r="H538" s="66"/>
      <c r="I538" s="59"/>
      <c r="J538" s="88"/>
      <c r="K538" s="88"/>
    </row>
    <row r="539" spans="3:11" ht="15.75" customHeight="1" x14ac:dyDescent="0.25">
      <c r="C539" s="65"/>
      <c r="D539" s="65"/>
      <c r="E539" s="65"/>
      <c r="F539" s="65"/>
      <c r="G539" s="65"/>
      <c r="H539" s="66"/>
      <c r="I539" s="59"/>
      <c r="J539" s="88"/>
      <c r="K539" s="88"/>
    </row>
    <row r="540" spans="3:11" ht="15.75" customHeight="1" x14ac:dyDescent="0.25">
      <c r="C540" s="65"/>
      <c r="D540" s="65"/>
      <c r="E540" s="65"/>
      <c r="F540" s="65"/>
      <c r="G540" s="65"/>
      <c r="H540" s="66"/>
      <c r="I540" s="59"/>
      <c r="J540" s="88"/>
      <c r="K540" s="88"/>
    </row>
    <row r="541" spans="3:11" ht="15.75" customHeight="1" x14ac:dyDescent="0.25">
      <c r="C541" s="65"/>
      <c r="D541" s="65"/>
      <c r="E541" s="65"/>
      <c r="F541" s="65"/>
      <c r="G541" s="65"/>
      <c r="H541" s="66"/>
      <c r="I541" s="59"/>
      <c r="J541" s="88"/>
      <c r="K541" s="88"/>
    </row>
    <row r="542" spans="3:11" ht="15.75" customHeight="1" x14ac:dyDescent="0.25">
      <c r="C542" s="65"/>
      <c r="D542" s="65"/>
      <c r="E542" s="65"/>
      <c r="F542" s="65"/>
      <c r="G542" s="65"/>
      <c r="H542" s="66"/>
      <c r="I542" s="59"/>
      <c r="J542" s="88"/>
      <c r="K542" s="88"/>
    </row>
    <row r="543" spans="3:11" ht="15.75" customHeight="1" x14ac:dyDescent="0.25">
      <c r="C543" s="65"/>
      <c r="D543" s="65"/>
      <c r="E543" s="65"/>
      <c r="F543" s="65"/>
      <c r="G543" s="65"/>
      <c r="H543" s="66"/>
      <c r="I543" s="59"/>
      <c r="J543" s="88"/>
      <c r="K543" s="88"/>
    </row>
    <row r="544" spans="3:11" ht="15.75" customHeight="1" x14ac:dyDescent="0.25">
      <c r="C544" s="65"/>
      <c r="D544" s="65"/>
      <c r="E544" s="65"/>
      <c r="F544" s="65"/>
      <c r="G544" s="65"/>
      <c r="H544" s="66"/>
      <c r="I544" s="59"/>
      <c r="J544" s="88"/>
      <c r="K544" s="88"/>
    </row>
    <row r="545" spans="3:11" ht="15.75" customHeight="1" x14ac:dyDescent="0.25">
      <c r="C545" s="65"/>
      <c r="D545" s="65"/>
      <c r="E545" s="65"/>
      <c r="F545" s="65"/>
      <c r="G545" s="65"/>
      <c r="H545" s="66"/>
      <c r="I545" s="59"/>
      <c r="J545" s="88"/>
      <c r="K545" s="88"/>
    </row>
    <row r="546" spans="3:11" ht="15.75" customHeight="1" x14ac:dyDescent="0.25">
      <c r="C546" s="65"/>
      <c r="D546" s="65"/>
      <c r="E546" s="65"/>
      <c r="F546" s="65"/>
      <c r="G546" s="65"/>
      <c r="H546" s="66"/>
      <c r="I546" s="59"/>
      <c r="J546" s="88"/>
      <c r="K546" s="88"/>
    </row>
    <row r="547" spans="3:11" ht="15.75" customHeight="1" x14ac:dyDescent="0.25">
      <c r="C547" s="65"/>
      <c r="D547" s="65"/>
      <c r="E547" s="65"/>
      <c r="F547" s="65"/>
      <c r="G547" s="65"/>
      <c r="H547" s="66"/>
      <c r="I547" s="59"/>
      <c r="J547" s="88"/>
      <c r="K547" s="88"/>
    </row>
    <row r="548" spans="3:11" ht="15.75" customHeight="1" x14ac:dyDescent="0.25">
      <c r="C548" s="65"/>
      <c r="D548" s="65"/>
      <c r="E548" s="65"/>
      <c r="F548" s="65"/>
      <c r="G548" s="65"/>
      <c r="H548" s="66"/>
      <c r="I548" s="59"/>
      <c r="J548" s="88"/>
      <c r="K548" s="88"/>
    </row>
    <row r="549" spans="3:11" ht="15.75" customHeight="1" x14ac:dyDescent="0.25">
      <c r="C549" s="65"/>
      <c r="D549" s="65"/>
      <c r="E549" s="65"/>
      <c r="F549" s="65"/>
      <c r="G549" s="65"/>
      <c r="H549" s="66"/>
      <c r="I549" s="59"/>
      <c r="J549" s="88"/>
      <c r="K549" s="88"/>
    </row>
    <row r="550" spans="3:11" ht="15.75" customHeight="1" x14ac:dyDescent="0.25">
      <c r="C550" s="65"/>
      <c r="D550" s="65"/>
      <c r="E550" s="65"/>
      <c r="F550" s="65"/>
      <c r="G550" s="65"/>
      <c r="H550" s="66"/>
      <c r="I550" s="59"/>
      <c r="J550" s="88"/>
      <c r="K550" s="88"/>
    </row>
    <row r="551" spans="3:11" ht="15.75" customHeight="1" x14ac:dyDescent="0.25">
      <c r="C551" s="65"/>
      <c r="D551" s="65"/>
      <c r="E551" s="65"/>
      <c r="F551" s="65"/>
      <c r="G551" s="65"/>
      <c r="H551" s="66"/>
      <c r="I551" s="59"/>
      <c r="J551" s="88"/>
      <c r="K551" s="88"/>
    </row>
    <row r="552" spans="3:11" ht="15.75" customHeight="1" x14ac:dyDescent="0.25">
      <c r="C552" s="65"/>
      <c r="D552" s="65"/>
      <c r="E552" s="65"/>
      <c r="F552" s="65"/>
      <c r="G552" s="65"/>
      <c r="H552" s="66"/>
      <c r="I552" s="59"/>
      <c r="J552" s="88"/>
      <c r="K552" s="88"/>
    </row>
    <row r="553" spans="3:11" ht="15.75" customHeight="1" x14ac:dyDescent="0.25">
      <c r="C553" s="65"/>
      <c r="D553" s="65"/>
      <c r="E553" s="65"/>
      <c r="F553" s="65"/>
      <c r="G553" s="65"/>
      <c r="H553" s="66"/>
      <c r="I553" s="59"/>
      <c r="J553" s="88"/>
      <c r="K553" s="88"/>
    </row>
    <row r="554" spans="3:11" ht="15.75" customHeight="1" x14ac:dyDescent="0.25">
      <c r="C554" s="65"/>
      <c r="D554" s="65"/>
      <c r="E554" s="65"/>
      <c r="F554" s="65"/>
      <c r="G554" s="65"/>
      <c r="H554" s="66"/>
      <c r="I554" s="59"/>
      <c r="J554" s="88"/>
      <c r="K554" s="88"/>
    </row>
    <row r="555" spans="3:11" ht="15.75" customHeight="1" x14ac:dyDescent="0.25">
      <c r="C555" s="65"/>
      <c r="D555" s="65"/>
      <c r="E555" s="65"/>
      <c r="F555" s="65"/>
      <c r="G555" s="65"/>
      <c r="H555" s="66"/>
      <c r="I555" s="59"/>
      <c r="J555" s="88"/>
      <c r="K555" s="88"/>
    </row>
    <row r="556" spans="3:11" ht="15.75" customHeight="1" x14ac:dyDescent="0.25">
      <c r="C556" s="65"/>
      <c r="D556" s="65"/>
      <c r="E556" s="65"/>
      <c r="F556" s="65"/>
      <c r="G556" s="65"/>
      <c r="H556" s="66"/>
      <c r="I556" s="59"/>
      <c r="J556" s="88"/>
      <c r="K556" s="88"/>
    </row>
    <row r="557" spans="3:11" ht="15.75" customHeight="1" x14ac:dyDescent="0.25">
      <c r="C557" s="65"/>
      <c r="D557" s="65"/>
      <c r="E557" s="65"/>
      <c r="F557" s="65"/>
      <c r="G557" s="65"/>
      <c r="H557" s="66"/>
      <c r="I557" s="59"/>
      <c r="J557" s="88"/>
      <c r="K557" s="88"/>
    </row>
    <row r="558" spans="3:11" ht="15.75" customHeight="1" x14ac:dyDescent="0.25">
      <c r="C558" s="65"/>
      <c r="D558" s="65"/>
      <c r="E558" s="65"/>
      <c r="F558" s="65"/>
      <c r="G558" s="65"/>
      <c r="H558" s="66"/>
      <c r="I558" s="59"/>
      <c r="J558" s="88"/>
      <c r="K558" s="88"/>
    </row>
    <row r="559" spans="3:11" ht="15.75" customHeight="1" x14ac:dyDescent="0.25">
      <c r="C559" s="65"/>
      <c r="D559" s="65"/>
      <c r="E559" s="65"/>
      <c r="F559" s="65"/>
      <c r="G559" s="65"/>
      <c r="H559" s="66"/>
      <c r="I559" s="59"/>
      <c r="J559" s="88"/>
      <c r="K559" s="88"/>
    </row>
    <row r="560" spans="3:11" ht="15.75" customHeight="1" x14ac:dyDescent="0.25">
      <c r="C560" s="65"/>
      <c r="D560" s="65"/>
      <c r="E560" s="65"/>
      <c r="F560" s="65"/>
      <c r="G560" s="65"/>
      <c r="H560" s="66"/>
      <c r="I560" s="59"/>
      <c r="J560" s="88"/>
      <c r="K560" s="88"/>
    </row>
    <row r="561" spans="3:11" ht="15.75" customHeight="1" x14ac:dyDescent="0.25">
      <c r="C561" s="65"/>
      <c r="D561" s="65"/>
      <c r="E561" s="65"/>
      <c r="F561" s="65"/>
      <c r="G561" s="65"/>
      <c r="H561" s="66"/>
      <c r="I561" s="59"/>
      <c r="J561" s="88"/>
      <c r="K561" s="88"/>
    </row>
    <row r="562" spans="3:11" ht="15.75" customHeight="1" x14ac:dyDescent="0.25">
      <c r="C562" s="65"/>
      <c r="D562" s="65"/>
      <c r="E562" s="65"/>
      <c r="F562" s="65"/>
      <c r="G562" s="65"/>
      <c r="H562" s="66"/>
      <c r="I562" s="59"/>
      <c r="J562" s="88"/>
      <c r="K562" s="88"/>
    </row>
    <row r="563" spans="3:11" ht="15.75" customHeight="1" x14ac:dyDescent="0.25">
      <c r="C563" s="65"/>
      <c r="D563" s="65"/>
      <c r="E563" s="65"/>
      <c r="F563" s="65"/>
      <c r="G563" s="65"/>
      <c r="H563" s="66"/>
      <c r="I563" s="59"/>
      <c r="J563" s="88"/>
      <c r="K563" s="88"/>
    </row>
    <row r="564" spans="3:11" ht="15.75" customHeight="1" x14ac:dyDescent="0.25">
      <c r="C564" s="65"/>
      <c r="D564" s="65"/>
      <c r="E564" s="65"/>
      <c r="F564" s="65"/>
      <c r="G564" s="65"/>
      <c r="H564" s="66"/>
      <c r="I564" s="59"/>
      <c r="J564" s="88"/>
      <c r="K564" s="88"/>
    </row>
    <row r="565" spans="3:11" ht="15.75" customHeight="1" x14ac:dyDescent="0.25">
      <c r="C565" s="65"/>
      <c r="D565" s="65"/>
      <c r="E565" s="65"/>
      <c r="F565" s="65"/>
      <c r="G565" s="65"/>
      <c r="H565" s="66"/>
      <c r="I565" s="59"/>
      <c r="J565" s="88"/>
      <c r="K565" s="88"/>
    </row>
    <row r="566" spans="3:11" ht="15.75" customHeight="1" x14ac:dyDescent="0.25">
      <c r="C566" s="65"/>
      <c r="D566" s="65"/>
      <c r="E566" s="65"/>
      <c r="F566" s="65"/>
      <c r="G566" s="65"/>
      <c r="H566" s="66"/>
      <c r="I566" s="59"/>
      <c r="J566" s="88"/>
      <c r="K566" s="88"/>
    </row>
    <row r="567" spans="3:11" ht="15.75" customHeight="1" x14ac:dyDescent="0.25">
      <c r="C567" s="65"/>
      <c r="D567" s="65"/>
      <c r="E567" s="65"/>
      <c r="F567" s="65"/>
      <c r="G567" s="65"/>
      <c r="H567" s="66"/>
      <c r="I567" s="59"/>
      <c r="J567" s="88"/>
      <c r="K567" s="88"/>
    </row>
    <row r="568" spans="3:11" ht="15.75" customHeight="1" x14ac:dyDescent="0.25">
      <c r="C568" s="65"/>
      <c r="D568" s="65"/>
      <c r="E568" s="65"/>
      <c r="F568" s="65"/>
      <c r="G568" s="65"/>
      <c r="H568" s="66"/>
      <c r="I568" s="59"/>
      <c r="J568" s="88"/>
      <c r="K568" s="88"/>
    </row>
    <row r="569" spans="3:11" ht="15.75" customHeight="1" x14ac:dyDescent="0.25">
      <c r="C569" s="65"/>
      <c r="D569" s="65"/>
      <c r="E569" s="65"/>
      <c r="F569" s="65"/>
      <c r="G569" s="65"/>
      <c r="H569" s="66"/>
      <c r="I569" s="59"/>
      <c r="J569" s="88"/>
      <c r="K569" s="88"/>
    </row>
    <row r="570" spans="3:11" ht="15.75" customHeight="1" x14ac:dyDescent="0.25">
      <c r="C570" s="65"/>
      <c r="D570" s="65"/>
      <c r="E570" s="65"/>
      <c r="F570" s="65"/>
      <c r="G570" s="65"/>
      <c r="H570" s="66"/>
      <c r="I570" s="59"/>
      <c r="J570" s="88"/>
      <c r="K570" s="88"/>
    </row>
    <row r="571" spans="3:11" ht="15.75" customHeight="1" x14ac:dyDescent="0.25">
      <c r="C571" s="65"/>
      <c r="D571" s="65"/>
      <c r="E571" s="65"/>
      <c r="F571" s="65"/>
      <c r="G571" s="65"/>
      <c r="H571" s="66"/>
      <c r="I571" s="59"/>
      <c r="J571" s="88"/>
      <c r="K571" s="88"/>
    </row>
    <row r="572" spans="3:11" ht="15.75" customHeight="1" x14ac:dyDescent="0.25">
      <c r="C572" s="65"/>
      <c r="D572" s="65"/>
      <c r="E572" s="65"/>
      <c r="F572" s="65"/>
      <c r="G572" s="65"/>
      <c r="H572" s="66"/>
      <c r="I572" s="59"/>
      <c r="J572" s="88"/>
      <c r="K572" s="88"/>
    </row>
    <row r="573" spans="3:11" ht="15.75" customHeight="1" x14ac:dyDescent="0.25">
      <c r="C573" s="65"/>
      <c r="D573" s="65"/>
      <c r="E573" s="65"/>
      <c r="F573" s="65"/>
      <c r="G573" s="65"/>
      <c r="H573" s="66"/>
      <c r="I573" s="59"/>
      <c r="J573" s="88"/>
      <c r="K573" s="88"/>
    </row>
    <row r="574" spans="3:11" ht="15.75" customHeight="1" x14ac:dyDescent="0.25">
      <c r="C574" s="65"/>
      <c r="D574" s="65"/>
      <c r="E574" s="65"/>
      <c r="F574" s="65"/>
      <c r="G574" s="65"/>
      <c r="H574" s="66"/>
      <c r="I574" s="59"/>
      <c r="J574" s="88"/>
      <c r="K574" s="88"/>
    </row>
    <row r="575" spans="3:11" ht="15.75" customHeight="1" x14ac:dyDescent="0.25">
      <c r="C575" s="65"/>
      <c r="D575" s="65"/>
      <c r="E575" s="65"/>
      <c r="F575" s="65"/>
      <c r="G575" s="65"/>
      <c r="H575" s="66"/>
      <c r="I575" s="59"/>
      <c r="J575" s="88"/>
      <c r="K575" s="88"/>
    </row>
    <row r="576" spans="3:11" ht="15.75" customHeight="1" x14ac:dyDescent="0.25">
      <c r="C576" s="65"/>
      <c r="D576" s="65"/>
      <c r="E576" s="65"/>
      <c r="F576" s="65"/>
      <c r="G576" s="65"/>
      <c r="H576" s="66"/>
      <c r="I576" s="59"/>
      <c r="J576" s="88"/>
      <c r="K576" s="88"/>
    </row>
    <row r="577" spans="3:11" ht="15.75" customHeight="1" x14ac:dyDescent="0.25">
      <c r="C577" s="65"/>
      <c r="D577" s="65"/>
      <c r="E577" s="65"/>
      <c r="F577" s="65"/>
      <c r="G577" s="65"/>
      <c r="H577" s="66"/>
      <c r="I577" s="59"/>
      <c r="J577" s="88"/>
      <c r="K577" s="88"/>
    </row>
    <row r="578" spans="3:11" ht="15.75" customHeight="1" x14ac:dyDescent="0.25">
      <c r="C578" s="65"/>
      <c r="D578" s="65"/>
      <c r="E578" s="65"/>
      <c r="F578" s="65"/>
      <c r="G578" s="65"/>
      <c r="H578" s="66"/>
      <c r="I578" s="59"/>
      <c r="J578" s="88"/>
      <c r="K578" s="88"/>
    </row>
    <row r="579" spans="3:11" ht="15.75" customHeight="1" x14ac:dyDescent="0.25">
      <c r="C579" s="65"/>
      <c r="D579" s="65"/>
      <c r="E579" s="65"/>
      <c r="F579" s="65"/>
      <c r="G579" s="65"/>
      <c r="H579" s="66"/>
      <c r="I579" s="59"/>
      <c r="J579" s="88"/>
      <c r="K579" s="88"/>
    </row>
    <row r="580" spans="3:11" ht="15.75" customHeight="1" x14ac:dyDescent="0.25">
      <c r="C580" s="65"/>
      <c r="D580" s="65"/>
      <c r="E580" s="65"/>
      <c r="F580" s="65"/>
      <c r="G580" s="65"/>
      <c r="H580" s="66"/>
      <c r="I580" s="59"/>
      <c r="J580" s="88"/>
      <c r="K580" s="88"/>
    </row>
    <row r="581" spans="3:11" ht="15.75" customHeight="1" x14ac:dyDescent="0.25">
      <c r="C581" s="65"/>
      <c r="D581" s="65"/>
      <c r="E581" s="65"/>
      <c r="F581" s="65"/>
      <c r="G581" s="65"/>
      <c r="H581" s="66"/>
      <c r="I581" s="59"/>
      <c r="J581" s="88"/>
      <c r="K581" s="88"/>
    </row>
    <row r="582" spans="3:11" ht="15.75" customHeight="1" x14ac:dyDescent="0.25">
      <c r="C582" s="65"/>
      <c r="D582" s="65"/>
      <c r="E582" s="65"/>
      <c r="F582" s="65"/>
      <c r="G582" s="65"/>
      <c r="H582" s="66"/>
      <c r="I582" s="59"/>
      <c r="J582" s="88"/>
      <c r="K582" s="88"/>
    </row>
    <row r="583" spans="3:11" ht="15.75" customHeight="1" x14ac:dyDescent="0.25">
      <c r="C583" s="65"/>
      <c r="D583" s="65"/>
      <c r="E583" s="65"/>
      <c r="F583" s="65"/>
      <c r="G583" s="65"/>
      <c r="H583" s="66"/>
      <c r="I583" s="59"/>
      <c r="J583" s="88"/>
      <c r="K583" s="88"/>
    </row>
    <row r="584" spans="3:11" ht="15.75" customHeight="1" x14ac:dyDescent="0.25">
      <c r="C584" s="65"/>
      <c r="D584" s="65"/>
      <c r="E584" s="65"/>
      <c r="F584" s="65"/>
      <c r="G584" s="65"/>
      <c r="H584" s="66"/>
      <c r="I584" s="59"/>
      <c r="J584" s="88"/>
      <c r="K584" s="88"/>
    </row>
    <row r="585" spans="3:11" ht="15.75" customHeight="1" x14ac:dyDescent="0.25">
      <c r="C585" s="65"/>
      <c r="D585" s="65"/>
      <c r="E585" s="65"/>
      <c r="F585" s="65"/>
      <c r="G585" s="65"/>
      <c r="H585" s="66"/>
      <c r="I585" s="59"/>
      <c r="J585" s="88"/>
      <c r="K585" s="88"/>
    </row>
    <row r="586" spans="3:11" ht="15.75" customHeight="1" x14ac:dyDescent="0.25">
      <c r="C586" s="65"/>
      <c r="D586" s="65"/>
      <c r="E586" s="65"/>
      <c r="F586" s="65"/>
      <c r="G586" s="65"/>
      <c r="H586" s="66"/>
      <c r="I586" s="59"/>
      <c r="J586" s="88"/>
      <c r="K586" s="88"/>
    </row>
    <row r="587" spans="3:11" ht="15.75" customHeight="1" x14ac:dyDescent="0.25">
      <c r="C587" s="65"/>
      <c r="D587" s="65"/>
      <c r="E587" s="65"/>
      <c r="F587" s="65"/>
      <c r="G587" s="65"/>
      <c r="H587" s="66"/>
      <c r="I587" s="59"/>
      <c r="J587" s="88"/>
      <c r="K587" s="88"/>
    </row>
    <row r="588" spans="3:11" ht="15.75" customHeight="1" x14ac:dyDescent="0.25">
      <c r="C588" s="65"/>
      <c r="D588" s="65"/>
      <c r="E588" s="65"/>
      <c r="F588" s="65"/>
      <c r="G588" s="65"/>
      <c r="H588" s="66"/>
      <c r="I588" s="59"/>
      <c r="J588" s="88"/>
      <c r="K588" s="88"/>
    </row>
    <row r="589" spans="3:11" ht="15.75" customHeight="1" x14ac:dyDescent="0.25">
      <c r="C589" s="65"/>
      <c r="D589" s="65"/>
      <c r="E589" s="65"/>
      <c r="F589" s="65"/>
      <c r="G589" s="65"/>
      <c r="H589" s="66"/>
      <c r="I589" s="59"/>
      <c r="J589" s="88"/>
      <c r="K589" s="88"/>
    </row>
    <row r="590" spans="3:11" ht="15.75" customHeight="1" x14ac:dyDescent="0.25">
      <c r="C590" s="65"/>
      <c r="D590" s="65"/>
      <c r="E590" s="65"/>
      <c r="F590" s="65"/>
      <c r="G590" s="65"/>
      <c r="H590" s="66"/>
      <c r="I590" s="59"/>
      <c r="J590" s="88"/>
      <c r="K590" s="88"/>
    </row>
    <row r="591" spans="3:11" ht="15.75" customHeight="1" x14ac:dyDescent="0.25">
      <c r="C591" s="65"/>
      <c r="D591" s="65"/>
      <c r="E591" s="65"/>
      <c r="F591" s="65"/>
      <c r="G591" s="65"/>
      <c r="H591" s="66"/>
      <c r="I591" s="59"/>
      <c r="J591" s="88"/>
      <c r="K591" s="88"/>
    </row>
    <row r="592" spans="3:11" ht="15.75" customHeight="1" x14ac:dyDescent="0.25">
      <c r="C592" s="65"/>
      <c r="D592" s="65"/>
      <c r="E592" s="65"/>
      <c r="F592" s="65"/>
      <c r="G592" s="65"/>
      <c r="H592" s="66"/>
      <c r="I592" s="59"/>
      <c r="J592" s="88"/>
      <c r="K592" s="88"/>
    </row>
    <row r="593" spans="3:11" ht="15.75" customHeight="1" x14ac:dyDescent="0.25">
      <c r="C593" s="65"/>
      <c r="D593" s="65"/>
      <c r="E593" s="65"/>
      <c r="F593" s="65"/>
      <c r="G593" s="65"/>
      <c r="H593" s="66"/>
      <c r="I593" s="59"/>
      <c r="J593" s="88"/>
      <c r="K593" s="88"/>
    </row>
    <row r="594" spans="3:11" ht="15.75" customHeight="1" x14ac:dyDescent="0.25">
      <c r="C594" s="65"/>
      <c r="D594" s="65"/>
      <c r="E594" s="65"/>
      <c r="F594" s="65"/>
      <c r="G594" s="65"/>
      <c r="H594" s="66"/>
      <c r="I594" s="59"/>
      <c r="J594" s="88"/>
      <c r="K594" s="88"/>
    </row>
    <row r="595" spans="3:11" ht="15.75" customHeight="1" x14ac:dyDescent="0.25">
      <c r="C595" s="65"/>
      <c r="D595" s="65"/>
      <c r="E595" s="65"/>
      <c r="F595" s="65"/>
      <c r="G595" s="65"/>
      <c r="H595" s="66"/>
      <c r="I595" s="59"/>
      <c r="J595" s="88"/>
      <c r="K595" s="88"/>
    </row>
    <row r="596" spans="3:11" ht="15.75" customHeight="1" x14ac:dyDescent="0.25">
      <c r="C596" s="65"/>
      <c r="D596" s="65"/>
      <c r="E596" s="65"/>
      <c r="F596" s="65"/>
      <c r="G596" s="65"/>
      <c r="H596" s="66"/>
      <c r="I596" s="59"/>
      <c r="J596" s="88"/>
      <c r="K596" s="88"/>
    </row>
    <row r="597" spans="3:11" ht="15.75" customHeight="1" x14ac:dyDescent="0.25">
      <c r="C597" s="65"/>
      <c r="D597" s="65"/>
      <c r="E597" s="65"/>
      <c r="F597" s="65"/>
      <c r="G597" s="65"/>
      <c r="H597" s="66"/>
      <c r="I597" s="59"/>
      <c r="J597" s="88"/>
      <c r="K597" s="88"/>
    </row>
    <row r="598" spans="3:11" ht="15.75" customHeight="1" x14ac:dyDescent="0.25">
      <c r="C598" s="65"/>
      <c r="D598" s="65"/>
      <c r="E598" s="65"/>
      <c r="F598" s="65"/>
      <c r="G598" s="65"/>
      <c r="H598" s="66"/>
      <c r="I598" s="59"/>
      <c r="J598" s="88"/>
      <c r="K598" s="88"/>
    </row>
    <row r="599" spans="3:11" ht="15.75" customHeight="1" x14ac:dyDescent="0.25">
      <c r="C599" s="65"/>
      <c r="D599" s="65"/>
      <c r="E599" s="65"/>
      <c r="F599" s="65"/>
      <c r="G599" s="65"/>
      <c r="H599" s="66"/>
      <c r="I599" s="59"/>
      <c r="J599" s="88"/>
      <c r="K599" s="88"/>
    </row>
    <row r="600" spans="3:11" ht="15.75" customHeight="1" x14ac:dyDescent="0.25">
      <c r="C600" s="65"/>
      <c r="D600" s="65"/>
      <c r="E600" s="65"/>
      <c r="F600" s="65"/>
      <c r="G600" s="65"/>
      <c r="H600" s="66"/>
      <c r="I600" s="59"/>
      <c r="J600" s="88"/>
      <c r="K600" s="88"/>
    </row>
    <row r="601" spans="3:11" ht="15.75" customHeight="1" x14ac:dyDescent="0.25">
      <c r="C601" s="65"/>
      <c r="D601" s="65"/>
      <c r="E601" s="65"/>
      <c r="F601" s="65"/>
      <c r="G601" s="65"/>
      <c r="H601" s="66"/>
      <c r="I601" s="59"/>
      <c r="J601" s="88"/>
      <c r="K601" s="88"/>
    </row>
    <row r="602" spans="3:11" ht="15.75" customHeight="1" x14ac:dyDescent="0.25">
      <c r="C602" s="65"/>
      <c r="D602" s="65"/>
      <c r="E602" s="65"/>
      <c r="F602" s="65"/>
      <c r="G602" s="65"/>
      <c r="H602" s="66"/>
      <c r="I602" s="59"/>
      <c r="J602" s="88"/>
      <c r="K602" s="88"/>
    </row>
    <row r="603" spans="3:11" ht="15.75" customHeight="1" x14ac:dyDescent="0.25">
      <c r="C603" s="65"/>
      <c r="D603" s="65"/>
      <c r="E603" s="65"/>
      <c r="F603" s="65"/>
      <c r="G603" s="65"/>
      <c r="H603" s="66"/>
      <c r="I603" s="59"/>
      <c r="J603" s="88"/>
      <c r="K603" s="88"/>
    </row>
    <row r="604" spans="3:11" ht="15.75" customHeight="1" x14ac:dyDescent="0.25">
      <c r="C604" s="65"/>
      <c r="D604" s="65"/>
      <c r="E604" s="65"/>
      <c r="F604" s="65"/>
      <c r="G604" s="65"/>
      <c r="H604" s="66"/>
      <c r="I604" s="59"/>
      <c r="J604" s="88"/>
      <c r="K604" s="88"/>
    </row>
    <row r="605" spans="3:11" ht="15.75" customHeight="1" x14ac:dyDescent="0.25">
      <c r="C605" s="65"/>
      <c r="D605" s="65"/>
      <c r="E605" s="65"/>
      <c r="F605" s="65"/>
      <c r="G605" s="65"/>
      <c r="H605" s="66"/>
      <c r="I605" s="59"/>
      <c r="J605" s="88"/>
      <c r="K605" s="88"/>
    </row>
    <row r="606" spans="3:11" ht="15.75" customHeight="1" x14ac:dyDescent="0.25">
      <c r="C606" s="65"/>
      <c r="D606" s="65"/>
      <c r="E606" s="65"/>
      <c r="F606" s="65"/>
      <c r="G606" s="65"/>
      <c r="H606" s="66"/>
      <c r="I606" s="59"/>
      <c r="J606" s="88"/>
      <c r="K606" s="88"/>
    </row>
    <row r="607" spans="3:11" ht="15.75" customHeight="1" x14ac:dyDescent="0.25">
      <c r="C607" s="65"/>
      <c r="D607" s="65"/>
      <c r="E607" s="65"/>
      <c r="F607" s="65"/>
      <c r="G607" s="65"/>
      <c r="H607" s="66"/>
      <c r="I607" s="59"/>
      <c r="J607" s="88"/>
      <c r="K607" s="88"/>
    </row>
    <row r="608" spans="3:11" ht="15.75" customHeight="1" x14ac:dyDescent="0.25">
      <c r="C608" s="65"/>
      <c r="D608" s="65"/>
      <c r="E608" s="65"/>
      <c r="F608" s="65"/>
      <c r="G608" s="65"/>
      <c r="H608" s="66"/>
      <c r="I608" s="59"/>
      <c r="J608" s="88"/>
      <c r="K608" s="88"/>
    </row>
    <row r="609" spans="3:11" ht="15.75" customHeight="1" x14ac:dyDescent="0.25">
      <c r="C609" s="65"/>
      <c r="D609" s="65"/>
      <c r="E609" s="65"/>
      <c r="F609" s="65"/>
      <c r="G609" s="65"/>
      <c r="H609" s="66"/>
      <c r="I609" s="59"/>
      <c r="J609" s="88"/>
      <c r="K609" s="88"/>
    </row>
    <row r="610" spans="3:11" ht="15.75" customHeight="1" x14ac:dyDescent="0.25">
      <c r="C610" s="65"/>
      <c r="D610" s="65"/>
      <c r="E610" s="65"/>
      <c r="F610" s="65"/>
      <c r="G610" s="65"/>
      <c r="H610" s="66"/>
      <c r="I610" s="59"/>
      <c r="J610" s="88"/>
      <c r="K610" s="88"/>
    </row>
    <row r="611" spans="3:11" ht="15.75" customHeight="1" x14ac:dyDescent="0.25">
      <c r="C611" s="65"/>
      <c r="D611" s="65"/>
      <c r="E611" s="65"/>
      <c r="F611" s="65"/>
      <c r="G611" s="65"/>
      <c r="H611" s="66"/>
      <c r="I611" s="59"/>
      <c r="J611" s="88"/>
      <c r="K611" s="88"/>
    </row>
    <row r="612" spans="3:11" ht="15.75" customHeight="1" x14ac:dyDescent="0.25">
      <c r="C612" s="65"/>
      <c r="D612" s="65"/>
      <c r="E612" s="65"/>
      <c r="F612" s="65"/>
      <c r="G612" s="65"/>
      <c r="H612" s="66"/>
      <c r="I612" s="59"/>
      <c r="J612" s="88"/>
      <c r="K612" s="88"/>
    </row>
    <row r="613" spans="3:11" ht="15.75" customHeight="1" x14ac:dyDescent="0.25">
      <c r="C613" s="65"/>
      <c r="D613" s="65"/>
      <c r="E613" s="65"/>
      <c r="F613" s="65"/>
      <c r="G613" s="65"/>
      <c r="H613" s="66"/>
      <c r="I613" s="59"/>
      <c r="J613" s="88"/>
      <c r="K613" s="88"/>
    </row>
    <row r="614" spans="3:11" ht="15.75" customHeight="1" x14ac:dyDescent="0.25">
      <c r="C614" s="65"/>
      <c r="D614" s="65"/>
      <c r="E614" s="65"/>
      <c r="F614" s="65"/>
      <c r="G614" s="65"/>
      <c r="H614" s="66"/>
      <c r="I614" s="59"/>
      <c r="J614" s="88"/>
      <c r="K614" s="88"/>
    </row>
    <row r="615" spans="3:11" ht="15.75" customHeight="1" x14ac:dyDescent="0.25">
      <c r="C615" s="65"/>
      <c r="D615" s="65"/>
      <c r="E615" s="65"/>
      <c r="F615" s="65"/>
      <c r="G615" s="65"/>
      <c r="H615" s="66"/>
      <c r="I615" s="59"/>
      <c r="J615" s="88"/>
      <c r="K615" s="88"/>
    </row>
    <row r="616" spans="3:11" ht="15.75" customHeight="1" x14ac:dyDescent="0.25">
      <c r="C616" s="65"/>
      <c r="D616" s="65"/>
      <c r="E616" s="65"/>
      <c r="F616" s="65"/>
      <c r="G616" s="65"/>
      <c r="H616" s="66"/>
      <c r="I616" s="59"/>
      <c r="J616" s="88"/>
      <c r="K616" s="88"/>
    </row>
    <row r="617" spans="3:11" ht="15.75" customHeight="1" x14ac:dyDescent="0.25">
      <c r="C617" s="65"/>
      <c r="D617" s="65"/>
      <c r="E617" s="65"/>
      <c r="F617" s="65"/>
      <c r="G617" s="65"/>
      <c r="H617" s="66"/>
      <c r="I617" s="59"/>
      <c r="J617" s="88"/>
      <c r="K617" s="88"/>
    </row>
    <row r="618" spans="3:11" ht="15.75" customHeight="1" x14ac:dyDescent="0.25">
      <c r="C618" s="65"/>
      <c r="D618" s="65"/>
      <c r="E618" s="65"/>
      <c r="F618" s="65"/>
      <c r="G618" s="65"/>
      <c r="H618" s="66"/>
      <c r="I618" s="59"/>
      <c r="J618" s="88"/>
      <c r="K618" s="88"/>
    </row>
    <row r="619" spans="3:11" ht="15.75" customHeight="1" x14ac:dyDescent="0.25">
      <c r="C619" s="65"/>
      <c r="D619" s="65"/>
      <c r="E619" s="65"/>
      <c r="F619" s="65"/>
      <c r="G619" s="65"/>
      <c r="H619" s="66"/>
      <c r="I619" s="59"/>
      <c r="J619" s="88"/>
      <c r="K619" s="88"/>
    </row>
    <row r="620" spans="3:11" ht="15.75" customHeight="1" x14ac:dyDescent="0.25">
      <c r="C620" s="65"/>
      <c r="D620" s="65"/>
      <c r="E620" s="65"/>
      <c r="F620" s="65"/>
      <c r="G620" s="65"/>
      <c r="H620" s="66"/>
      <c r="I620" s="59"/>
      <c r="J620" s="88"/>
      <c r="K620" s="88"/>
    </row>
    <row r="621" spans="3:11" ht="15.75" customHeight="1" x14ac:dyDescent="0.25">
      <c r="C621" s="65"/>
      <c r="D621" s="65"/>
      <c r="E621" s="65"/>
      <c r="F621" s="65"/>
      <c r="G621" s="65"/>
      <c r="H621" s="66"/>
      <c r="I621" s="59"/>
      <c r="J621" s="88"/>
      <c r="K621" s="88"/>
    </row>
    <row r="622" spans="3:11" ht="15.75" customHeight="1" x14ac:dyDescent="0.25">
      <c r="C622" s="65"/>
      <c r="D622" s="65"/>
      <c r="E622" s="65"/>
      <c r="F622" s="65"/>
      <c r="G622" s="65"/>
      <c r="H622" s="66"/>
      <c r="I622" s="59"/>
      <c r="J622" s="88"/>
      <c r="K622" s="88"/>
    </row>
    <row r="623" spans="3:11" ht="15.75" customHeight="1" x14ac:dyDescent="0.25">
      <c r="C623" s="65"/>
      <c r="D623" s="65"/>
      <c r="E623" s="65"/>
      <c r="F623" s="65"/>
      <c r="G623" s="65"/>
      <c r="H623" s="66"/>
      <c r="I623" s="59"/>
      <c r="J623" s="88"/>
      <c r="K623" s="88"/>
    </row>
    <row r="624" spans="3:11" ht="15.75" customHeight="1" x14ac:dyDescent="0.25">
      <c r="C624" s="65"/>
      <c r="D624" s="65"/>
      <c r="E624" s="65"/>
      <c r="F624" s="65"/>
      <c r="G624" s="65"/>
      <c r="H624" s="66"/>
      <c r="I624" s="59"/>
      <c r="J624" s="88"/>
      <c r="K624" s="88"/>
    </row>
    <row r="625" spans="3:11" ht="15.75" customHeight="1" x14ac:dyDescent="0.25">
      <c r="C625" s="65"/>
      <c r="D625" s="65"/>
      <c r="E625" s="65"/>
      <c r="F625" s="65"/>
      <c r="G625" s="65"/>
      <c r="H625" s="66"/>
      <c r="I625" s="59"/>
      <c r="J625" s="88"/>
      <c r="K625" s="88"/>
    </row>
    <row r="626" spans="3:11" ht="15.75" customHeight="1" x14ac:dyDescent="0.25">
      <c r="C626" s="65"/>
      <c r="D626" s="65"/>
      <c r="E626" s="65"/>
      <c r="F626" s="65"/>
      <c r="G626" s="65"/>
      <c r="H626" s="66"/>
      <c r="I626" s="59"/>
      <c r="J626" s="88"/>
      <c r="K626" s="88"/>
    </row>
    <row r="627" spans="3:11" ht="15.75" customHeight="1" x14ac:dyDescent="0.25">
      <c r="C627" s="65"/>
      <c r="D627" s="65"/>
      <c r="E627" s="65"/>
      <c r="F627" s="65"/>
      <c r="G627" s="65"/>
      <c r="H627" s="66"/>
      <c r="I627" s="59"/>
      <c r="J627" s="88"/>
      <c r="K627" s="88"/>
    </row>
    <row r="628" spans="3:11" ht="15.75" customHeight="1" x14ac:dyDescent="0.25">
      <c r="C628" s="65"/>
      <c r="D628" s="65"/>
      <c r="E628" s="65"/>
      <c r="F628" s="65"/>
      <c r="G628" s="65"/>
      <c r="H628" s="66"/>
      <c r="I628" s="59"/>
      <c r="J628" s="88"/>
      <c r="K628" s="88"/>
    </row>
    <row r="629" spans="3:11" ht="15.75" customHeight="1" x14ac:dyDescent="0.25">
      <c r="C629" s="65"/>
      <c r="D629" s="65"/>
      <c r="E629" s="65"/>
      <c r="F629" s="65"/>
      <c r="G629" s="65"/>
      <c r="H629" s="66"/>
      <c r="I629" s="59"/>
      <c r="J629" s="88"/>
      <c r="K629" s="88"/>
    </row>
    <row r="630" spans="3:11" ht="15.75" customHeight="1" x14ac:dyDescent="0.25">
      <c r="C630" s="65"/>
      <c r="D630" s="65"/>
      <c r="E630" s="65"/>
      <c r="F630" s="65"/>
      <c r="G630" s="65"/>
      <c r="H630" s="66"/>
      <c r="I630" s="59"/>
      <c r="J630" s="88"/>
      <c r="K630" s="88"/>
    </row>
    <row r="631" spans="3:11" ht="15.75" customHeight="1" x14ac:dyDescent="0.25">
      <c r="C631" s="65"/>
      <c r="D631" s="65"/>
      <c r="E631" s="65"/>
      <c r="F631" s="65"/>
      <c r="G631" s="65"/>
      <c r="H631" s="66"/>
      <c r="I631" s="59"/>
      <c r="J631" s="88"/>
      <c r="K631" s="88"/>
    </row>
    <row r="632" spans="3:11" ht="15.75" customHeight="1" x14ac:dyDescent="0.25">
      <c r="C632" s="65"/>
      <c r="D632" s="65"/>
      <c r="E632" s="65"/>
      <c r="F632" s="65"/>
      <c r="G632" s="65"/>
      <c r="H632" s="66"/>
      <c r="I632" s="59"/>
      <c r="J632" s="88"/>
      <c r="K632" s="88"/>
    </row>
    <row r="633" spans="3:11" ht="15.75" customHeight="1" x14ac:dyDescent="0.25">
      <c r="C633" s="65"/>
      <c r="D633" s="65"/>
      <c r="E633" s="65"/>
      <c r="F633" s="65"/>
      <c r="G633" s="65"/>
      <c r="H633" s="66"/>
      <c r="I633" s="59"/>
      <c r="J633" s="88"/>
      <c r="K633" s="88"/>
    </row>
    <row r="634" spans="3:11" ht="15.75" customHeight="1" x14ac:dyDescent="0.25">
      <c r="C634" s="65"/>
      <c r="D634" s="65"/>
      <c r="E634" s="65"/>
      <c r="F634" s="65"/>
      <c r="G634" s="65"/>
      <c r="H634" s="66"/>
      <c r="I634" s="59"/>
      <c r="J634" s="88"/>
      <c r="K634" s="88"/>
    </row>
    <row r="635" spans="3:11" ht="15.75" customHeight="1" x14ac:dyDescent="0.25">
      <c r="C635" s="65"/>
      <c r="D635" s="65"/>
      <c r="E635" s="65"/>
      <c r="F635" s="65"/>
      <c r="G635" s="65"/>
      <c r="H635" s="66"/>
      <c r="I635" s="59"/>
      <c r="J635" s="88"/>
      <c r="K635" s="88"/>
    </row>
    <row r="636" spans="3:11" ht="15.75" customHeight="1" x14ac:dyDescent="0.25">
      <c r="C636" s="65"/>
      <c r="D636" s="65"/>
      <c r="E636" s="65"/>
      <c r="F636" s="65"/>
      <c r="G636" s="65"/>
      <c r="H636" s="66"/>
      <c r="I636" s="59"/>
      <c r="J636" s="88"/>
      <c r="K636" s="88"/>
    </row>
    <row r="637" spans="3:11" ht="15.75" customHeight="1" x14ac:dyDescent="0.25">
      <c r="C637" s="65"/>
      <c r="D637" s="65"/>
      <c r="E637" s="65"/>
      <c r="F637" s="65"/>
      <c r="G637" s="65"/>
      <c r="H637" s="66"/>
      <c r="I637" s="59"/>
      <c r="J637" s="88"/>
      <c r="K637" s="88"/>
    </row>
    <row r="638" spans="3:11" ht="15.75" customHeight="1" x14ac:dyDescent="0.25">
      <c r="C638" s="65"/>
      <c r="D638" s="65"/>
      <c r="E638" s="65"/>
      <c r="F638" s="65"/>
      <c r="G638" s="65"/>
      <c r="H638" s="66"/>
      <c r="I638" s="59"/>
      <c r="J638" s="88"/>
      <c r="K638" s="88"/>
    </row>
    <row r="639" spans="3:11" ht="15.75" customHeight="1" x14ac:dyDescent="0.25">
      <c r="C639" s="65"/>
      <c r="D639" s="65"/>
      <c r="E639" s="65"/>
      <c r="F639" s="65"/>
      <c r="G639" s="65"/>
      <c r="H639" s="66"/>
      <c r="I639" s="59"/>
      <c r="J639" s="88"/>
      <c r="K639" s="88"/>
    </row>
    <row r="640" spans="3:11" ht="15.75" customHeight="1" x14ac:dyDescent="0.25">
      <c r="C640" s="65"/>
      <c r="D640" s="65"/>
      <c r="E640" s="65"/>
      <c r="F640" s="65"/>
      <c r="G640" s="65"/>
      <c r="H640" s="66"/>
      <c r="I640" s="59"/>
      <c r="J640" s="88"/>
      <c r="K640" s="88"/>
    </row>
    <row r="641" spans="3:11" ht="15.75" customHeight="1" x14ac:dyDescent="0.25">
      <c r="C641" s="65"/>
      <c r="D641" s="65"/>
      <c r="E641" s="65"/>
      <c r="F641" s="65"/>
      <c r="G641" s="65"/>
      <c r="H641" s="66"/>
      <c r="I641" s="59"/>
      <c r="J641" s="88"/>
      <c r="K641" s="88"/>
    </row>
    <row r="642" spans="3:11" ht="15.75" customHeight="1" x14ac:dyDescent="0.25">
      <c r="C642" s="65"/>
      <c r="D642" s="65"/>
      <c r="E642" s="65"/>
      <c r="F642" s="65"/>
      <c r="G642" s="65"/>
      <c r="H642" s="66"/>
      <c r="I642" s="59"/>
      <c r="J642" s="88"/>
      <c r="K642" s="88"/>
    </row>
    <row r="643" spans="3:11" ht="15.75" customHeight="1" x14ac:dyDescent="0.25">
      <c r="C643" s="65"/>
      <c r="D643" s="65"/>
      <c r="E643" s="65"/>
      <c r="F643" s="65"/>
      <c r="G643" s="65"/>
      <c r="H643" s="66"/>
      <c r="I643" s="59"/>
      <c r="J643" s="88"/>
      <c r="K643" s="88"/>
    </row>
    <row r="644" spans="3:11" ht="15.75" customHeight="1" x14ac:dyDescent="0.25">
      <c r="C644" s="65"/>
      <c r="D644" s="65"/>
      <c r="E644" s="65"/>
      <c r="F644" s="65"/>
      <c r="G644" s="65"/>
      <c r="H644" s="66"/>
      <c r="I644" s="59"/>
      <c r="J644" s="88"/>
      <c r="K644" s="88"/>
    </row>
    <row r="645" spans="3:11" ht="15.75" customHeight="1" x14ac:dyDescent="0.25">
      <c r="C645" s="65"/>
      <c r="D645" s="65"/>
      <c r="E645" s="65"/>
      <c r="F645" s="65"/>
      <c r="G645" s="65"/>
      <c r="H645" s="66"/>
      <c r="I645" s="59"/>
      <c r="J645" s="88"/>
      <c r="K645" s="88"/>
    </row>
    <row r="646" spans="3:11" ht="15.75" customHeight="1" x14ac:dyDescent="0.25">
      <c r="C646" s="65"/>
      <c r="D646" s="65"/>
      <c r="E646" s="65"/>
      <c r="F646" s="65"/>
      <c r="G646" s="65"/>
      <c r="H646" s="66"/>
      <c r="I646" s="59"/>
      <c r="J646" s="88"/>
      <c r="K646" s="88"/>
    </row>
    <row r="647" spans="3:11" ht="15.75" customHeight="1" x14ac:dyDescent="0.25">
      <c r="C647" s="65"/>
      <c r="D647" s="65"/>
      <c r="E647" s="65"/>
      <c r="F647" s="65"/>
      <c r="G647" s="65"/>
      <c r="H647" s="66"/>
      <c r="I647" s="59"/>
      <c r="J647" s="88"/>
      <c r="K647" s="88"/>
    </row>
    <row r="648" spans="3:11" ht="15.75" customHeight="1" x14ac:dyDescent="0.25">
      <c r="C648" s="65"/>
      <c r="D648" s="65"/>
      <c r="E648" s="65"/>
      <c r="F648" s="65"/>
      <c r="G648" s="65"/>
      <c r="H648" s="66"/>
      <c r="I648" s="59"/>
      <c r="J648" s="88"/>
      <c r="K648" s="88"/>
    </row>
    <row r="649" spans="3:11" ht="15.75" customHeight="1" x14ac:dyDescent="0.25">
      <c r="C649" s="65"/>
      <c r="D649" s="65"/>
      <c r="E649" s="65"/>
      <c r="F649" s="65"/>
      <c r="G649" s="65"/>
      <c r="H649" s="66"/>
      <c r="I649" s="59"/>
      <c r="J649" s="88"/>
      <c r="K649" s="88"/>
    </row>
    <row r="650" spans="3:11" ht="15.75" customHeight="1" x14ac:dyDescent="0.25">
      <c r="C650" s="65"/>
      <c r="D650" s="65"/>
      <c r="E650" s="65"/>
      <c r="F650" s="65"/>
      <c r="G650" s="65"/>
      <c r="H650" s="66"/>
      <c r="I650" s="59"/>
      <c r="J650" s="88"/>
      <c r="K650" s="88"/>
    </row>
    <row r="651" spans="3:11" ht="15.75" customHeight="1" x14ac:dyDescent="0.25">
      <c r="C651" s="65"/>
      <c r="D651" s="65"/>
      <c r="E651" s="65"/>
      <c r="F651" s="65"/>
      <c r="G651" s="65"/>
      <c r="H651" s="66"/>
      <c r="I651" s="59"/>
      <c r="J651" s="88"/>
      <c r="K651" s="88"/>
    </row>
    <row r="652" spans="3:11" ht="15.75" customHeight="1" x14ac:dyDescent="0.25">
      <c r="C652" s="65"/>
      <c r="D652" s="65"/>
      <c r="E652" s="65"/>
      <c r="F652" s="65"/>
      <c r="G652" s="65"/>
      <c r="H652" s="66"/>
      <c r="I652" s="59"/>
      <c r="J652" s="88"/>
      <c r="K652" s="88"/>
    </row>
    <row r="653" spans="3:11" ht="15.75" customHeight="1" x14ac:dyDescent="0.25">
      <c r="C653" s="65"/>
      <c r="D653" s="65"/>
      <c r="E653" s="65"/>
      <c r="F653" s="65"/>
      <c r="G653" s="65"/>
      <c r="H653" s="66"/>
      <c r="I653" s="59"/>
      <c r="J653" s="88"/>
      <c r="K653" s="88"/>
    </row>
    <row r="654" spans="3:11" ht="15.75" customHeight="1" x14ac:dyDescent="0.25">
      <c r="C654" s="65"/>
      <c r="D654" s="65"/>
      <c r="E654" s="65"/>
      <c r="F654" s="65"/>
      <c r="G654" s="65"/>
      <c r="H654" s="66"/>
      <c r="I654" s="59"/>
      <c r="J654" s="88"/>
      <c r="K654" s="88"/>
    </row>
    <row r="655" spans="3:11" ht="15.75" customHeight="1" x14ac:dyDescent="0.25">
      <c r="C655" s="65"/>
      <c r="D655" s="65"/>
      <c r="E655" s="65"/>
      <c r="F655" s="65"/>
      <c r="G655" s="65"/>
      <c r="H655" s="66"/>
      <c r="I655" s="59"/>
      <c r="J655" s="88"/>
      <c r="K655" s="88"/>
    </row>
    <row r="656" spans="3:11" ht="15.75" customHeight="1" x14ac:dyDescent="0.25">
      <c r="C656" s="65"/>
      <c r="D656" s="65"/>
      <c r="E656" s="65"/>
      <c r="F656" s="65"/>
      <c r="G656" s="65"/>
      <c r="H656" s="66"/>
      <c r="I656" s="59"/>
      <c r="J656" s="88"/>
      <c r="K656" s="88"/>
    </row>
    <row r="657" spans="3:11" ht="15.75" customHeight="1" x14ac:dyDescent="0.25">
      <c r="C657" s="65"/>
      <c r="D657" s="65"/>
      <c r="E657" s="65"/>
      <c r="F657" s="65"/>
      <c r="G657" s="65"/>
      <c r="H657" s="66"/>
      <c r="I657" s="59"/>
      <c r="J657" s="88"/>
      <c r="K657" s="88"/>
    </row>
    <row r="658" spans="3:11" ht="15.75" customHeight="1" x14ac:dyDescent="0.25">
      <c r="C658" s="65"/>
      <c r="D658" s="65"/>
      <c r="E658" s="65"/>
      <c r="F658" s="65"/>
      <c r="G658" s="65"/>
      <c r="H658" s="66"/>
      <c r="I658" s="59"/>
      <c r="J658" s="88"/>
      <c r="K658" s="88"/>
    </row>
    <row r="659" spans="3:11" ht="15.75" customHeight="1" x14ac:dyDescent="0.25">
      <c r="C659" s="65"/>
      <c r="D659" s="65"/>
      <c r="E659" s="65"/>
      <c r="F659" s="65"/>
      <c r="G659" s="65"/>
      <c r="H659" s="66"/>
      <c r="I659" s="59"/>
      <c r="J659" s="88"/>
      <c r="K659" s="88"/>
    </row>
    <row r="660" spans="3:11" ht="15.75" customHeight="1" x14ac:dyDescent="0.25">
      <c r="C660" s="65"/>
      <c r="D660" s="65"/>
      <c r="E660" s="65"/>
      <c r="F660" s="65"/>
      <c r="G660" s="65"/>
      <c r="H660" s="66"/>
      <c r="I660" s="59"/>
      <c r="J660" s="88"/>
      <c r="K660" s="88"/>
    </row>
    <row r="661" spans="3:11" ht="15.75" customHeight="1" x14ac:dyDescent="0.25">
      <c r="C661" s="65"/>
      <c r="D661" s="65"/>
      <c r="E661" s="65"/>
      <c r="F661" s="65"/>
      <c r="G661" s="65"/>
      <c r="H661" s="66"/>
      <c r="I661" s="59"/>
      <c r="J661" s="88"/>
      <c r="K661" s="88"/>
    </row>
    <row r="662" spans="3:11" ht="15.75" customHeight="1" x14ac:dyDescent="0.25">
      <c r="C662" s="65"/>
      <c r="D662" s="65"/>
      <c r="E662" s="65"/>
      <c r="F662" s="65"/>
      <c r="G662" s="65"/>
      <c r="H662" s="66"/>
      <c r="I662" s="59"/>
      <c r="J662" s="88"/>
      <c r="K662" s="88"/>
    </row>
    <row r="663" spans="3:11" ht="15.75" customHeight="1" x14ac:dyDescent="0.25">
      <c r="C663" s="65"/>
      <c r="D663" s="65"/>
      <c r="E663" s="65"/>
      <c r="F663" s="65"/>
      <c r="G663" s="65"/>
      <c r="H663" s="66"/>
      <c r="I663" s="59"/>
      <c r="J663" s="88"/>
      <c r="K663" s="88"/>
    </row>
    <row r="664" spans="3:11" ht="15.75" customHeight="1" x14ac:dyDescent="0.25">
      <c r="C664" s="65"/>
      <c r="D664" s="65"/>
      <c r="E664" s="65"/>
      <c r="F664" s="65"/>
      <c r="G664" s="65"/>
      <c r="H664" s="66"/>
      <c r="I664" s="59"/>
      <c r="J664" s="88"/>
      <c r="K664" s="88"/>
    </row>
    <row r="665" spans="3:11" ht="15.75" customHeight="1" x14ac:dyDescent="0.25">
      <c r="C665" s="65"/>
      <c r="D665" s="65"/>
      <c r="E665" s="65"/>
      <c r="F665" s="65"/>
      <c r="G665" s="65"/>
      <c r="H665" s="66"/>
      <c r="I665" s="59"/>
      <c r="J665" s="88"/>
      <c r="K665" s="88"/>
    </row>
    <row r="666" spans="3:11" ht="15.75" customHeight="1" x14ac:dyDescent="0.25">
      <c r="C666" s="65"/>
      <c r="D666" s="65"/>
      <c r="E666" s="65"/>
      <c r="F666" s="65"/>
      <c r="G666" s="65"/>
      <c r="H666" s="66"/>
      <c r="I666" s="59"/>
      <c r="J666" s="88"/>
      <c r="K666" s="88"/>
    </row>
    <row r="667" spans="3:11" ht="15.75" customHeight="1" x14ac:dyDescent="0.25">
      <c r="C667" s="65"/>
      <c r="D667" s="65"/>
      <c r="E667" s="65"/>
      <c r="F667" s="65"/>
      <c r="G667" s="65"/>
      <c r="H667" s="66"/>
      <c r="I667" s="59"/>
      <c r="J667" s="88"/>
      <c r="K667" s="88"/>
    </row>
    <row r="668" spans="3:11" ht="15.75" customHeight="1" x14ac:dyDescent="0.25">
      <c r="C668" s="65"/>
      <c r="D668" s="65"/>
      <c r="E668" s="65"/>
      <c r="F668" s="65"/>
      <c r="G668" s="65"/>
      <c r="H668" s="66"/>
      <c r="I668" s="59"/>
      <c r="J668" s="88"/>
      <c r="K668" s="88"/>
    </row>
    <row r="669" spans="3:11" ht="15.75" customHeight="1" x14ac:dyDescent="0.25">
      <c r="C669" s="65"/>
      <c r="D669" s="65"/>
      <c r="E669" s="65"/>
      <c r="F669" s="65"/>
      <c r="G669" s="65"/>
      <c r="H669" s="66"/>
      <c r="I669" s="59"/>
      <c r="J669" s="88"/>
      <c r="K669" s="88"/>
    </row>
    <row r="670" spans="3:11" ht="15.75" customHeight="1" x14ac:dyDescent="0.25">
      <c r="C670" s="65"/>
      <c r="D670" s="65"/>
      <c r="E670" s="65"/>
      <c r="F670" s="65"/>
      <c r="G670" s="65"/>
      <c r="H670" s="66"/>
      <c r="I670" s="59"/>
      <c r="J670" s="88"/>
      <c r="K670" s="88"/>
    </row>
    <row r="671" spans="3:11" ht="15.75" customHeight="1" x14ac:dyDescent="0.25">
      <c r="C671" s="65"/>
      <c r="D671" s="65"/>
      <c r="E671" s="65"/>
      <c r="F671" s="65"/>
      <c r="G671" s="65"/>
      <c r="H671" s="66"/>
      <c r="I671" s="59"/>
      <c r="J671" s="88"/>
      <c r="K671" s="88"/>
    </row>
    <row r="672" spans="3:11" ht="15.75" customHeight="1" x14ac:dyDescent="0.25">
      <c r="C672" s="65"/>
      <c r="D672" s="65"/>
      <c r="E672" s="65"/>
      <c r="F672" s="65"/>
      <c r="G672" s="65"/>
      <c r="H672" s="66"/>
      <c r="I672" s="59"/>
      <c r="J672" s="88"/>
      <c r="K672" s="88"/>
    </row>
    <row r="673" spans="3:11" ht="15.75" customHeight="1" x14ac:dyDescent="0.25">
      <c r="C673" s="65"/>
      <c r="D673" s="65"/>
      <c r="E673" s="65"/>
      <c r="F673" s="65"/>
      <c r="G673" s="65"/>
      <c r="H673" s="66"/>
      <c r="I673" s="59"/>
      <c r="J673" s="88"/>
      <c r="K673" s="88"/>
    </row>
    <row r="674" spans="3:11" ht="15.75" customHeight="1" x14ac:dyDescent="0.25">
      <c r="C674" s="65"/>
      <c r="D674" s="65"/>
      <c r="E674" s="65"/>
      <c r="F674" s="65"/>
      <c r="G674" s="65"/>
      <c r="H674" s="66"/>
      <c r="I674" s="59"/>
      <c r="J674" s="88"/>
      <c r="K674" s="88"/>
    </row>
    <row r="675" spans="3:11" ht="15.75" customHeight="1" x14ac:dyDescent="0.25">
      <c r="C675" s="65"/>
      <c r="D675" s="65"/>
      <c r="E675" s="65"/>
      <c r="F675" s="65"/>
      <c r="G675" s="65"/>
      <c r="H675" s="66"/>
      <c r="I675" s="59"/>
      <c r="J675" s="88"/>
      <c r="K675" s="88"/>
    </row>
    <row r="676" spans="3:11" ht="15.75" customHeight="1" x14ac:dyDescent="0.25">
      <c r="C676" s="65"/>
      <c r="D676" s="65"/>
      <c r="E676" s="65"/>
      <c r="F676" s="65"/>
      <c r="G676" s="65"/>
      <c r="H676" s="66"/>
      <c r="I676" s="59"/>
      <c r="J676" s="88"/>
      <c r="K676" s="88"/>
    </row>
    <row r="677" spans="3:11" ht="15.75" customHeight="1" x14ac:dyDescent="0.25">
      <c r="C677" s="65"/>
      <c r="D677" s="65"/>
      <c r="E677" s="65"/>
      <c r="F677" s="65"/>
      <c r="G677" s="65"/>
      <c r="H677" s="66"/>
      <c r="I677" s="59"/>
      <c r="J677" s="88"/>
      <c r="K677" s="88"/>
    </row>
    <row r="678" spans="3:11" ht="15.75" customHeight="1" x14ac:dyDescent="0.25">
      <c r="C678" s="65"/>
      <c r="D678" s="65"/>
      <c r="E678" s="65"/>
      <c r="F678" s="65"/>
      <c r="G678" s="65"/>
      <c r="H678" s="66"/>
      <c r="I678" s="59"/>
      <c r="J678" s="88"/>
      <c r="K678" s="88"/>
    </row>
    <row r="679" spans="3:11" ht="15.75" customHeight="1" x14ac:dyDescent="0.25">
      <c r="C679" s="65"/>
      <c r="D679" s="65"/>
      <c r="E679" s="65"/>
      <c r="F679" s="65"/>
      <c r="G679" s="65"/>
      <c r="H679" s="66"/>
      <c r="I679" s="59"/>
      <c r="J679" s="88"/>
      <c r="K679" s="88"/>
    </row>
    <row r="680" spans="3:11" ht="15.75" customHeight="1" x14ac:dyDescent="0.25">
      <c r="C680" s="65"/>
      <c r="D680" s="65"/>
      <c r="E680" s="65"/>
      <c r="F680" s="65"/>
      <c r="G680" s="65"/>
      <c r="H680" s="66"/>
      <c r="I680" s="59"/>
      <c r="J680" s="88"/>
      <c r="K680" s="88"/>
    </row>
    <row r="681" spans="3:11" ht="15.75" customHeight="1" x14ac:dyDescent="0.25">
      <c r="C681" s="65"/>
      <c r="D681" s="65"/>
      <c r="E681" s="65"/>
      <c r="F681" s="65"/>
      <c r="G681" s="65"/>
      <c r="H681" s="66"/>
      <c r="I681" s="59"/>
      <c r="J681" s="88"/>
      <c r="K681" s="88"/>
    </row>
    <row r="682" spans="3:11" ht="15.75" customHeight="1" x14ac:dyDescent="0.25">
      <c r="C682" s="65"/>
      <c r="D682" s="65"/>
      <c r="E682" s="65"/>
      <c r="F682" s="65"/>
      <c r="G682" s="65"/>
      <c r="H682" s="66"/>
      <c r="I682" s="59"/>
      <c r="J682" s="88"/>
      <c r="K682" s="88"/>
    </row>
    <row r="683" spans="3:11" ht="15.75" customHeight="1" x14ac:dyDescent="0.25">
      <c r="C683" s="65"/>
      <c r="D683" s="65"/>
      <c r="E683" s="65"/>
      <c r="F683" s="65"/>
      <c r="G683" s="65"/>
      <c r="H683" s="66"/>
      <c r="I683" s="59"/>
      <c r="J683" s="88"/>
      <c r="K683" s="88"/>
    </row>
    <row r="684" spans="3:11" ht="15.75" customHeight="1" x14ac:dyDescent="0.25">
      <c r="C684" s="65"/>
      <c r="D684" s="65"/>
      <c r="E684" s="65"/>
      <c r="F684" s="65"/>
      <c r="G684" s="65"/>
      <c r="H684" s="66"/>
      <c r="I684" s="59"/>
      <c r="J684" s="88"/>
      <c r="K684" s="88"/>
    </row>
    <row r="685" spans="3:11" ht="15.75" customHeight="1" x14ac:dyDescent="0.25">
      <c r="C685" s="65"/>
      <c r="D685" s="65"/>
      <c r="E685" s="65"/>
      <c r="F685" s="65"/>
      <c r="G685" s="65"/>
      <c r="H685" s="66"/>
      <c r="I685" s="59"/>
      <c r="J685" s="88"/>
      <c r="K685" s="88"/>
    </row>
    <row r="686" spans="3:11" ht="15.75" customHeight="1" x14ac:dyDescent="0.25">
      <c r="C686" s="65"/>
      <c r="D686" s="65"/>
      <c r="E686" s="65"/>
      <c r="F686" s="65"/>
      <c r="G686" s="65"/>
      <c r="H686" s="66"/>
      <c r="I686" s="59"/>
      <c r="J686" s="88"/>
      <c r="K686" s="88"/>
    </row>
    <row r="687" spans="3:11" ht="15.75" customHeight="1" x14ac:dyDescent="0.25">
      <c r="C687" s="65"/>
      <c r="D687" s="65"/>
      <c r="E687" s="65"/>
      <c r="F687" s="65"/>
      <c r="G687" s="65"/>
      <c r="H687" s="66"/>
      <c r="I687" s="59"/>
      <c r="J687" s="88"/>
      <c r="K687" s="88"/>
    </row>
    <row r="688" spans="3:11" ht="15.75" customHeight="1" x14ac:dyDescent="0.25">
      <c r="C688" s="65"/>
      <c r="D688" s="65"/>
      <c r="E688" s="65"/>
      <c r="F688" s="65"/>
      <c r="G688" s="65"/>
      <c r="H688" s="66"/>
      <c r="I688" s="59"/>
      <c r="J688" s="88"/>
      <c r="K688" s="88"/>
    </row>
    <row r="689" spans="3:11" ht="15.75" customHeight="1" x14ac:dyDescent="0.25">
      <c r="C689" s="65"/>
      <c r="D689" s="65"/>
      <c r="E689" s="65"/>
      <c r="F689" s="65"/>
      <c r="G689" s="65"/>
      <c r="H689" s="66"/>
      <c r="I689" s="59"/>
      <c r="J689" s="88"/>
      <c r="K689" s="88"/>
    </row>
    <row r="690" spans="3:11" ht="15.75" customHeight="1" x14ac:dyDescent="0.25">
      <c r="C690" s="65"/>
      <c r="D690" s="65"/>
      <c r="E690" s="65"/>
      <c r="F690" s="65"/>
      <c r="G690" s="65"/>
      <c r="H690" s="66"/>
      <c r="I690" s="59"/>
      <c r="J690" s="88"/>
      <c r="K690" s="88"/>
    </row>
    <row r="691" spans="3:11" ht="15.75" customHeight="1" x14ac:dyDescent="0.25">
      <c r="C691" s="65"/>
      <c r="D691" s="65"/>
      <c r="E691" s="65"/>
      <c r="F691" s="65"/>
      <c r="G691" s="65"/>
      <c r="H691" s="66"/>
      <c r="I691" s="59"/>
      <c r="J691" s="88"/>
      <c r="K691" s="88"/>
    </row>
    <row r="692" spans="3:11" ht="15.75" customHeight="1" x14ac:dyDescent="0.25">
      <c r="C692" s="65"/>
      <c r="D692" s="65"/>
      <c r="E692" s="65"/>
      <c r="F692" s="65"/>
      <c r="G692" s="65"/>
      <c r="H692" s="66"/>
      <c r="I692" s="59"/>
      <c r="J692" s="88"/>
      <c r="K692" s="88"/>
    </row>
    <row r="693" spans="3:11" ht="15.75" customHeight="1" x14ac:dyDescent="0.25">
      <c r="C693" s="65"/>
      <c r="D693" s="65"/>
      <c r="E693" s="65"/>
      <c r="F693" s="65"/>
      <c r="G693" s="65"/>
      <c r="H693" s="66"/>
      <c r="I693" s="59"/>
      <c r="J693" s="88"/>
      <c r="K693" s="88"/>
    </row>
    <row r="694" spans="3:11" ht="15.75" customHeight="1" x14ac:dyDescent="0.25">
      <c r="C694" s="65"/>
      <c r="D694" s="65"/>
      <c r="E694" s="65"/>
      <c r="F694" s="65"/>
      <c r="G694" s="65"/>
      <c r="H694" s="66"/>
      <c r="I694" s="59"/>
      <c r="J694" s="88"/>
      <c r="K694" s="88"/>
    </row>
    <row r="695" spans="3:11" ht="15.75" customHeight="1" x14ac:dyDescent="0.25">
      <c r="C695" s="65"/>
      <c r="D695" s="65"/>
      <c r="E695" s="65"/>
      <c r="F695" s="65"/>
      <c r="G695" s="65"/>
      <c r="H695" s="66"/>
      <c r="I695" s="59"/>
      <c r="J695" s="88"/>
      <c r="K695" s="88"/>
    </row>
    <row r="696" spans="3:11" ht="15.75" customHeight="1" x14ac:dyDescent="0.25">
      <c r="C696" s="65"/>
      <c r="D696" s="65"/>
      <c r="E696" s="65"/>
      <c r="F696" s="65"/>
      <c r="G696" s="65"/>
      <c r="H696" s="66"/>
      <c r="I696" s="59"/>
      <c r="J696" s="88"/>
      <c r="K696" s="88"/>
    </row>
    <row r="697" spans="3:11" ht="15.75" customHeight="1" x14ac:dyDescent="0.25">
      <c r="C697" s="65"/>
      <c r="D697" s="65"/>
      <c r="E697" s="65"/>
      <c r="F697" s="65"/>
      <c r="G697" s="65"/>
      <c r="H697" s="66"/>
      <c r="I697" s="59"/>
      <c r="J697" s="88"/>
      <c r="K697" s="88"/>
    </row>
    <row r="698" spans="3:11" ht="15.75" customHeight="1" x14ac:dyDescent="0.25">
      <c r="C698" s="65"/>
      <c r="D698" s="65"/>
      <c r="E698" s="65"/>
      <c r="F698" s="65"/>
      <c r="G698" s="65"/>
      <c r="H698" s="66"/>
      <c r="I698" s="59"/>
      <c r="J698" s="88"/>
      <c r="K698" s="88"/>
    </row>
    <row r="699" spans="3:11" ht="15.75" customHeight="1" x14ac:dyDescent="0.25">
      <c r="C699" s="65"/>
      <c r="D699" s="65"/>
      <c r="E699" s="65"/>
      <c r="F699" s="65"/>
      <c r="G699" s="65"/>
      <c r="H699" s="66"/>
      <c r="I699" s="59"/>
      <c r="J699" s="88"/>
      <c r="K699" s="88"/>
    </row>
    <row r="700" spans="3:11" ht="15.75" customHeight="1" x14ac:dyDescent="0.25">
      <c r="C700" s="65"/>
      <c r="D700" s="65"/>
      <c r="E700" s="65"/>
      <c r="F700" s="65"/>
      <c r="G700" s="65"/>
      <c r="H700" s="66"/>
      <c r="I700" s="59"/>
      <c r="J700" s="88"/>
      <c r="K700" s="88"/>
    </row>
    <row r="701" spans="3:11" ht="15.75" customHeight="1" x14ac:dyDescent="0.25">
      <c r="C701" s="65"/>
      <c r="D701" s="65"/>
      <c r="E701" s="65"/>
      <c r="F701" s="65"/>
      <c r="G701" s="65"/>
      <c r="H701" s="66"/>
      <c r="I701" s="59"/>
      <c r="J701" s="88"/>
      <c r="K701" s="88"/>
    </row>
    <row r="702" spans="3:11" ht="15.75" customHeight="1" x14ac:dyDescent="0.25">
      <c r="C702" s="65"/>
      <c r="D702" s="65"/>
      <c r="E702" s="65"/>
      <c r="F702" s="65"/>
      <c r="G702" s="65"/>
      <c r="H702" s="66"/>
      <c r="I702" s="59"/>
      <c r="J702" s="88"/>
      <c r="K702" s="88"/>
    </row>
    <row r="703" spans="3:11" ht="15.75" customHeight="1" x14ac:dyDescent="0.25">
      <c r="C703" s="65"/>
      <c r="D703" s="65"/>
      <c r="E703" s="65"/>
      <c r="F703" s="65"/>
      <c r="G703" s="65"/>
      <c r="H703" s="66"/>
      <c r="I703" s="59"/>
      <c r="J703" s="88"/>
      <c r="K703" s="88"/>
    </row>
    <row r="704" spans="3:11" ht="15.75" customHeight="1" x14ac:dyDescent="0.25">
      <c r="C704" s="65"/>
      <c r="D704" s="65"/>
      <c r="E704" s="65"/>
      <c r="F704" s="65"/>
      <c r="G704" s="65"/>
      <c r="H704" s="66"/>
      <c r="I704" s="59"/>
      <c r="J704" s="88"/>
      <c r="K704" s="88"/>
    </row>
    <row r="705" spans="3:11" ht="15.75" customHeight="1" x14ac:dyDescent="0.25">
      <c r="C705" s="65"/>
      <c r="D705" s="65"/>
      <c r="E705" s="65"/>
      <c r="F705" s="65"/>
      <c r="G705" s="65"/>
      <c r="H705" s="66"/>
      <c r="I705" s="59"/>
      <c r="J705" s="88"/>
      <c r="K705" s="88"/>
    </row>
    <row r="706" spans="3:11" ht="15.75" customHeight="1" x14ac:dyDescent="0.25">
      <c r="C706" s="65"/>
      <c r="D706" s="65"/>
      <c r="E706" s="65"/>
      <c r="F706" s="65"/>
      <c r="G706" s="65"/>
      <c r="H706" s="66"/>
      <c r="I706" s="59"/>
      <c r="J706" s="88"/>
      <c r="K706" s="88"/>
    </row>
    <row r="707" spans="3:11" ht="15.75" customHeight="1" x14ac:dyDescent="0.25">
      <c r="C707" s="65"/>
      <c r="D707" s="65"/>
      <c r="E707" s="65"/>
      <c r="F707" s="65"/>
      <c r="G707" s="65"/>
      <c r="H707" s="66"/>
      <c r="I707" s="59"/>
      <c r="J707" s="88"/>
      <c r="K707" s="88"/>
    </row>
    <row r="708" spans="3:11" ht="15.75" customHeight="1" x14ac:dyDescent="0.25">
      <c r="C708" s="65"/>
      <c r="D708" s="65"/>
      <c r="E708" s="65"/>
      <c r="F708" s="65"/>
      <c r="G708" s="65"/>
      <c r="H708" s="66"/>
      <c r="I708" s="59"/>
      <c r="J708" s="88"/>
      <c r="K708" s="88"/>
    </row>
    <row r="709" spans="3:11" ht="15.75" customHeight="1" x14ac:dyDescent="0.25">
      <c r="C709" s="65"/>
      <c r="D709" s="65"/>
      <c r="E709" s="65"/>
      <c r="F709" s="65"/>
      <c r="G709" s="65"/>
      <c r="H709" s="66"/>
      <c r="I709" s="59"/>
      <c r="J709" s="88"/>
      <c r="K709" s="88"/>
    </row>
    <row r="710" spans="3:11" ht="15.75" customHeight="1" x14ac:dyDescent="0.25">
      <c r="C710" s="65"/>
      <c r="D710" s="65"/>
      <c r="E710" s="65"/>
      <c r="F710" s="65"/>
      <c r="G710" s="65"/>
      <c r="H710" s="66"/>
      <c r="I710" s="59"/>
      <c r="J710" s="88"/>
      <c r="K710" s="88"/>
    </row>
    <row r="711" spans="3:11" ht="15.75" customHeight="1" x14ac:dyDescent="0.25">
      <c r="C711" s="65"/>
      <c r="D711" s="65"/>
      <c r="E711" s="65"/>
      <c r="F711" s="65"/>
      <c r="G711" s="65"/>
      <c r="H711" s="66"/>
      <c r="I711" s="59"/>
      <c r="J711" s="88"/>
      <c r="K711" s="88"/>
    </row>
    <row r="712" spans="3:11" ht="15.75" customHeight="1" x14ac:dyDescent="0.25">
      <c r="C712" s="65"/>
      <c r="D712" s="65"/>
      <c r="E712" s="65"/>
      <c r="F712" s="65"/>
      <c r="G712" s="65"/>
      <c r="H712" s="66"/>
      <c r="I712" s="59"/>
      <c r="J712" s="88"/>
      <c r="K712" s="88"/>
    </row>
    <row r="713" spans="3:11" ht="15.75" customHeight="1" x14ac:dyDescent="0.25">
      <c r="C713" s="65"/>
      <c r="D713" s="65"/>
      <c r="E713" s="65"/>
      <c r="F713" s="65"/>
      <c r="G713" s="65"/>
      <c r="H713" s="66"/>
      <c r="I713" s="59"/>
      <c r="J713" s="88"/>
      <c r="K713" s="88"/>
    </row>
    <row r="714" spans="3:11" ht="15.75" customHeight="1" x14ac:dyDescent="0.25">
      <c r="C714" s="65"/>
      <c r="D714" s="65"/>
      <c r="E714" s="65"/>
      <c r="F714" s="65"/>
      <c r="G714" s="65"/>
      <c r="H714" s="66"/>
      <c r="I714" s="59"/>
      <c r="J714" s="88"/>
      <c r="K714" s="88"/>
    </row>
    <row r="715" spans="3:11" ht="15.75" customHeight="1" x14ac:dyDescent="0.25">
      <c r="C715" s="65"/>
      <c r="D715" s="65"/>
      <c r="E715" s="65"/>
      <c r="F715" s="65"/>
      <c r="G715" s="65"/>
      <c r="H715" s="66"/>
      <c r="I715" s="59"/>
      <c r="J715" s="88"/>
      <c r="K715" s="88"/>
    </row>
    <row r="716" spans="3:11" ht="15.75" customHeight="1" x14ac:dyDescent="0.25">
      <c r="C716" s="65"/>
      <c r="D716" s="65"/>
      <c r="E716" s="65"/>
      <c r="F716" s="65"/>
      <c r="G716" s="65"/>
      <c r="H716" s="66"/>
      <c r="I716" s="59"/>
      <c r="J716" s="88"/>
      <c r="K716" s="88"/>
    </row>
    <row r="717" spans="3:11" ht="15.75" customHeight="1" x14ac:dyDescent="0.25">
      <c r="C717" s="65"/>
      <c r="D717" s="65"/>
      <c r="E717" s="65"/>
      <c r="F717" s="65"/>
      <c r="G717" s="65"/>
      <c r="H717" s="66"/>
      <c r="I717" s="59"/>
      <c r="J717" s="88"/>
      <c r="K717" s="88"/>
    </row>
    <row r="718" spans="3:11" ht="15.75" customHeight="1" x14ac:dyDescent="0.25">
      <c r="C718" s="65"/>
      <c r="D718" s="65"/>
      <c r="E718" s="65"/>
      <c r="F718" s="65"/>
      <c r="G718" s="65"/>
      <c r="H718" s="66"/>
      <c r="I718" s="59"/>
      <c r="J718" s="88"/>
      <c r="K718" s="88"/>
    </row>
    <row r="719" spans="3:11" ht="15.75" customHeight="1" x14ac:dyDescent="0.25">
      <c r="C719" s="65"/>
      <c r="D719" s="65"/>
      <c r="E719" s="65"/>
      <c r="F719" s="65"/>
      <c r="G719" s="65"/>
      <c r="H719" s="66"/>
      <c r="I719" s="59"/>
      <c r="J719" s="88"/>
      <c r="K719" s="88"/>
    </row>
    <row r="720" spans="3:11" ht="15.75" customHeight="1" x14ac:dyDescent="0.25">
      <c r="C720" s="65"/>
      <c r="D720" s="65"/>
      <c r="E720" s="65"/>
      <c r="F720" s="65"/>
      <c r="G720" s="65"/>
      <c r="H720" s="66"/>
      <c r="I720" s="59"/>
      <c r="J720" s="88"/>
      <c r="K720" s="88"/>
    </row>
    <row r="721" spans="3:11" ht="15.75" customHeight="1" x14ac:dyDescent="0.25">
      <c r="C721" s="65"/>
      <c r="D721" s="65"/>
      <c r="E721" s="65"/>
      <c r="F721" s="65"/>
      <c r="G721" s="65"/>
      <c r="H721" s="66"/>
      <c r="I721" s="59"/>
      <c r="J721" s="88"/>
      <c r="K721" s="88"/>
    </row>
    <row r="722" spans="3:11" ht="15.75" customHeight="1" x14ac:dyDescent="0.25">
      <c r="C722" s="65"/>
      <c r="D722" s="65"/>
      <c r="E722" s="65"/>
      <c r="F722" s="65"/>
      <c r="G722" s="65"/>
      <c r="H722" s="66"/>
      <c r="I722" s="59"/>
      <c r="J722" s="88"/>
      <c r="K722" s="88"/>
    </row>
    <row r="723" spans="3:11" ht="15.75" customHeight="1" x14ac:dyDescent="0.25">
      <c r="C723" s="65"/>
      <c r="D723" s="65"/>
      <c r="E723" s="65"/>
      <c r="F723" s="65"/>
      <c r="G723" s="65"/>
      <c r="H723" s="66"/>
      <c r="I723" s="59"/>
      <c r="J723" s="88"/>
      <c r="K723" s="88"/>
    </row>
    <row r="724" spans="3:11" ht="15.75" customHeight="1" x14ac:dyDescent="0.25">
      <c r="C724" s="65"/>
      <c r="D724" s="65"/>
      <c r="E724" s="65"/>
      <c r="F724" s="65"/>
      <c r="G724" s="65"/>
      <c r="H724" s="66"/>
      <c r="I724" s="59"/>
      <c r="J724" s="88"/>
      <c r="K724" s="88"/>
    </row>
    <row r="725" spans="3:11" ht="15.75" customHeight="1" x14ac:dyDescent="0.25">
      <c r="C725" s="65"/>
      <c r="D725" s="65"/>
      <c r="E725" s="65"/>
      <c r="F725" s="65"/>
      <c r="G725" s="65"/>
      <c r="H725" s="66"/>
      <c r="I725" s="59"/>
      <c r="J725" s="88"/>
      <c r="K725" s="88"/>
    </row>
    <row r="726" spans="3:11" ht="15.75" customHeight="1" x14ac:dyDescent="0.25">
      <c r="C726" s="65"/>
      <c r="D726" s="65"/>
      <c r="E726" s="65"/>
      <c r="F726" s="65"/>
      <c r="G726" s="65"/>
      <c r="H726" s="66"/>
      <c r="I726" s="59"/>
      <c r="J726" s="88"/>
      <c r="K726" s="88"/>
    </row>
    <row r="727" spans="3:11" ht="15.75" customHeight="1" x14ac:dyDescent="0.25">
      <c r="C727" s="65"/>
      <c r="D727" s="65"/>
      <c r="E727" s="65"/>
      <c r="F727" s="65"/>
      <c r="G727" s="65"/>
      <c r="H727" s="66"/>
      <c r="I727" s="59"/>
      <c r="J727" s="88"/>
      <c r="K727" s="88"/>
    </row>
    <row r="728" spans="3:11" ht="15.75" customHeight="1" x14ac:dyDescent="0.25">
      <c r="C728" s="65"/>
      <c r="D728" s="65"/>
      <c r="E728" s="65"/>
      <c r="F728" s="65"/>
      <c r="G728" s="65"/>
      <c r="H728" s="66"/>
      <c r="I728" s="59"/>
      <c r="J728" s="88"/>
      <c r="K728" s="88"/>
    </row>
    <row r="729" spans="3:11" ht="15.75" customHeight="1" x14ac:dyDescent="0.25">
      <c r="C729" s="65"/>
      <c r="D729" s="65"/>
      <c r="E729" s="65"/>
      <c r="F729" s="65"/>
      <c r="G729" s="65"/>
      <c r="H729" s="66"/>
      <c r="I729" s="59"/>
      <c r="J729" s="88"/>
      <c r="K729" s="88"/>
    </row>
    <row r="730" spans="3:11" ht="15.75" customHeight="1" x14ac:dyDescent="0.25">
      <c r="C730" s="65"/>
      <c r="D730" s="65"/>
      <c r="E730" s="65"/>
      <c r="F730" s="65"/>
      <c r="G730" s="65"/>
      <c r="H730" s="66"/>
      <c r="I730" s="59"/>
      <c r="J730" s="88"/>
      <c r="K730" s="88"/>
    </row>
    <row r="731" spans="3:11" ht="15.75" customHeight="1" x14ac:dyDescent="0.25">
      <c r="C731" s="65"/>
      <c r="D731" s="65"/>
      <c r="E731" s="65"/>
      <c r="F731" s="65"/>
      <c r="G731" s="65"/>
      <c r="H731" s="66"/>
      <c r="I731" s="59"/>
      <c r="J731" s="88"/>
      <c r="K731" s="88"/>
    </row>
    <row r="732" spans="3:11" ht="15.75" customHeight="1" x14ac:dyDescent="0.25">
      <c r="C732" s="65"/>
      <c r="D732" s="65"/>
      <c r="E732" s="65"/>
      <c r="F732" s="65"/>
      <c r="G732" s="65"/>
      <c r="H732" s="66"/>
      <c r="I732" s="59"/>
      <c r="J732" s="88"/>
      <c r="K732" s="88"/>
    </row>
    <row r="733" spans="3:11" ht="15.75" customHeight="1" x14ac:dyDescent="0.25">
      <c r="C733" s="65"/>
      <c r="D733" s="65"/>
      <c r="E733" s="65"/>
      <c r="F733" s="65"/>
      <c r="G733" s="65"/>
      <c r="H733" s="66"/>
      <c r="I733" s="59"/>
      <c r="J733" s="88"/>
      <c r="K733" s="88"/>
    </row>
    <row r="734" spans="3:11" ht="15.75" customHeight="1" x14ac:dyDescent="0.25">
      <c r="C734" s="65"/>
      <c r="D734" s="65"/>
      <c r="E734" s="65"/>
      <c r="F734" s="65"/>
      <c r="G734" s="65"/>
      <c r="H734" s="66"/>
      <c r="I734" s="59"/>
      <c r="J734" s="88"/>
      <c r="K734" s="88"/>
    </row>
    <row r="735" spans="3:11" ht="15.75" customHeight="1" x14ac:dyDescent="0.25">
      <c r="C735" s="65"/>
      <c r="D735" s="65"/>
      <c r="E735" s="65"/>
      <c r="F735" s="65"/>
      <c r="G735" s="65"/>
      <c r="H735" s="66"/>
      <c r="I735" s="59"/>
      <c r="J735" s="88"/>
      <c r="K735" s="88"/>
    </row>
    <row r="736" spans="3:11" ht="15.75" customHeight="1" x14ac:dyDescent="0.25">
      <c r="C736" s="65"/>
      <c r="D736" s="65"/>
      <c r="E736" s="65"/>
      <c r="F736" s="65"/>
      <c r="G736" s="65"/>
      <c r="H736" s="66"/>
      <c r="I736" s="59"/>
      <c r="J736" s="88"/>
      <c r="K736" s="88"/>
    </row>
    <row r="737" spans="3:11" ht="15.75" customHeight="1" x14ac:dyDescent="0.25">
      <c r="C737" s="65"/>
      <c r="D737" s="65"/>
      <c r="E737" s="65"/>
      <c r="F737" s="65"/>
      <c r="G737" s="65"/>
      <c r="H737" s="66"/>
      <c r="I737" s="59"/>
      <c r="J737" s="88"/>
      <c r="K737" s="88"/>
    </row>
    <row r="738" spans="3:11" ht="15.75" customHeight="1" x14ac:dyDescent="0.25">
      <c r="C738" s="65"/>
      <c r="D738" s="65"/>
      <c r="E738" s="65"/>
      <c r="F738" s="65"/>
      <c r="G738" s="65"/>
      <c r="H738" s="66"/>
      <c r="I738" s="59"/>
      <c r="J738" s="88"/>
      <c r="K738" s="88"/>
    </row>
    <row r="739" spans="3:11" ht="15.75" customHeight="1" x14ac:dyDescent="0.25">
      <c r="C739" s="65"/>
      <c r="D739" s="65"/>
      <c r="E739" s="65"/>
      <c r="F739" s="65"/>
      <c r="G739" s="65"/>
      <c r="H739" s="66"/>
      <c r="I739" s="59"/>
      <c r="J739" s="88"/>
      <c r="K739" s="88"/>
    </row>
    <row r="740" spans="3:11" ht="15.75" customHeight="1" x14ac:dyDescent="0.25">
      <c r="C740" s="65"/>
      <c r="D740" s="65"/>
      <c r="E740" s="65"/>
      <c r="F740" s="65"/>
      <c r="G740" s="65"/>
      <c r="H740" s="66"/>
      <c r="I740" s="59"/>
      <c r="J740" s="88"/>
      <c r="K740" s="88"/>
    </row>
    <row r="741" spans="3:11" ht="15.75" customHeight="1" x14ac:dyDescent="0.25">
      <c r="C741" s="65"/>
      <c r="D741" s="65"/>
      <c r="E741" s="65"/>
      <c r="F741" s="65"/>
      <c r="G741" s="65"/>
      <c r="H741" s="66"/>
      <c r="I741" s="59"/>
      <c r="J741" s="88"/>
      <c r="K741" s="88"/>
    </row>
    <row r="742" spans="3:11" ht="15.75" customHeight="1" x14ac:dyDescent="0.25">
      <c r="C742" s="65"/>
      <c r="D742" s="65"/>
      <c r="E742" s="65"/>
      <c r="F742" s="65"/>
      <c r="G742" s="65"/>
      <c r="H742" s="66"/>
      <c r="I742" s="59"/>
      <c r="J742" s="88"/>
      <c r="K742" s="88"/>
    </row>
    <row r="743" spans="3:11" ht="15.75" customHeight="1" x14ac:dyDescent="0.25">
      <c r="C743" s="65"/>
      <c r="D743" s="65"/>
      <c r="E743" s="65"/>
      <c r="F743" s="65"/>
      <c r="G743" s="65"/>
      <c r="H743" s="66"/>
      <c r="I743" s="59"/>
      <c r="J743" s="88"/>
      <c r="K743" s="88"/>
    </row>
    <row r="744" spans="3:11" ht="15.75" customHeight="1" x14ac:dyDescent="0.25">
      <c r="C744" s="65"/>
      <c r="D744" s="65"/>
      <c r="E744" s="65"/>
      <c r="F744" s="65"/>
      <c r="G744" s="65"/>
      <c r="H744" s="66"/>
      <c r="I744" s="59"/>
      <c r="J744" s="88"/>
      <c r="K744" s="88"/>
    </row>
    <row r="745" spans="3:11" ht="15.75" customHeight="1" x14ac:dyDescent="0.25">
      <c r="C745" s="65"/>
      <c r="D745" s="65"/>
      <c r="E745" s="65"/>
      <c r="F745" s="65"/>
      <c r="G745" s="65"/>
      <c r="H745" s="66"/>
      <c r="I745" s="59"/>
      <c r="J745" s="88"/>
      <c r="K745" s="88"/>
    </row>
    <row r="746" spans="3:11" ht="15.75" customHeight="1" x14ac:dyDescent="0.25">
      <c r="C746" s="65"/>
      <c r="D746" s="65"/>
      <c r="E746" s="65"/>
      <c r="F746" s="65"/>
      <c r="G746" s="65"/>
      <c r="H746" s="66"/>
      <c r="I746" s="59"/>
      <c r="J746" s="88"/>
      <c r="K746" s="88"/>
    </row>
    <row r="747" spans="3:11" ht="15.75" customHeight="1" x14ac:dyDescent="0.25">
      <c r="C747" s="65"/>
      <c r="D747" s="65"/>
      <c r="E747" s="65"/>
      <c r="F747" s="65"/>
      <c r="G747" s="65"/>
      <c r="H747" s="66"/>
      <c r="I747" s="59"/>
      <c r="J747" s="88"/>
      <c r="K747" s="88"/>
    </row>
    <row r="748" spans="3:11" ht="15.75" customHeight="1" x14ac:dyDescent="0.25">
      <c r="C748" s="65"/>
      <c r="D748" s="65"/>
      <c r="E748" s="65"/>
      <c r="F748" s="65"/>
      <c r="G748" s="65"/>
      <c r="H748" s="66"/>
      <c r="I748" s="59"/>
      <c r="J748" s="88"/>
      <c r="K748" s="88"/>
    </row>
    <row r="749" spans="3:11" ht="15.75" customHeight="1" x14ac:dyDescent="0.25">
      <c r="C749" s="65"/>
      <c r="D749" s="65"/>
      <c r="E749" s="65"/>
      <c r="F749" s="65"/>
      <c r="G749" s="65"/>
      <c r="H749" s="66"/>
      <c r="I749" s="59"/>
      <c r="J749" s="88"/>
      <c r="K749" s="88"/>
    </row>
    <row r="750" spans="3:11" ht="15.75" customHeight="1" x14ac:dyDescent="0.25">
      <c r="C750" s="65"/>
      <c r="D750" s="65"/>
      <c r="E750" s="65"/>
      <c r="F750" s="65"/>
      <c r="G750" s="65"/>
      <c r="H750" s="66"/>
      <c r="I750" s="59"/>
      <c r="J750" s="88"/>
      <c r="K750" s="88"/>
    </row>
    <row r="751" spans="3:11" ht="15.75" customHeight="1" x14ac:dyDescent="0.25">
      <c r="C751" s="65"/>
      <c r="D751" s="65"/>
      <c r="E751" s="65"/>
      <c r="F751" s="65"/>
      <c r="G751" s="65"/>
      <c r="H751" s="66"/>
      <c r="I751" s="59"/>
      <c r="J751" s="88"/>
      <c r="K751" s="88"/>
    </row>
    <row r="752" spans="3:11" ht="15.75" customHeight="1" x14ac:dyDescent="0.25">
      <c r="C752" s="65"/>
      <c r="D752" s="65"/>
      <c r="E752" s="65"/>
      <c r="F752" s="65"/>
      <c r="G752" s="65"/>
      <c r="H752" s="66"/>
      <c r="I752" s="59"/>
      <c r="J752" s="88"/>
      <c r="K752" s="88"/>
    </row>
    <row r="753" spans="3:11" ht="15.75" customHeight="1" x14ac:dyDescent="0.25">
      <c r="C753" s="65"/>
      <c r="D753" s="65"/>
      <c r="E753" s="65"/>
      <c r="F753" s="65"/>
      <c r="G753" s="65"/>
      <c r="H753" s="66"/>
      <c r="I753" s="59"/>
      <c r="J753" s="88"/>
      <c r="K753" s="88"/>
    </row>
    <row r="754" spans="3:11" ht="15.75" customHeight="1" x14ac:dyDescent="0.25">
      <c r="C754" s="65"/>
      <c r="D754" s="65"/>
      <c r="E754" s="65"/>
      <c r="F754" s="65"/>
      <c r="G754" s="65"/>
      <c r="H754" s="66"/>
      <c r="I754" s="59"/>
      <c r="J754" s="88"/>
      <c r="K754" s="88"/>
    </row>
    <row r="755" spans="3:11" ht="15.75" customHeight="1" x14ac:dyDescent="0.25">
      <c r="C755" s="65"/>
      <c r="D755" s="65"/>
      <c r="E755" s="65"/>
      <c r="F755" s="65"/>
      <c r="G755" s="65"/>
      <c r="H755" s="66"/>
      <c r="I755" s="59"/>
      <c r="J755" s="88"/>
      <c r="K755" s="88"/>
    </row>
    <row r="756" spans="3:11" ht="15.75" customHeight="1" x14ac:dyDescent="0.25">
      <c r="C756" s="65"/>
      <c r="D756" s="65"/>
      <c r="E756" s="65"/>
      <c r="F756" s="65"/>
      <c r="G756" s="65"/>
      <c r="H756" s="66"/>
      <c r="I756" s="59"/>
      <c r="J756" s="88"/>
      <c r="K756" s="88"/>
    </row>
    <row r="757" spans="3:11" ht="15.75" customHeight="1" x14ac:dyDescent="0.25">
      <c r="C757" s="65"/>
      <c r="D757" s="65"/>
      <c r="E757" s="65"/>
      <c r="F757" s="65"/>
      <c r="G757" s="65"/>
      <c r="H757" s="66"/>
      <c r="I757" s="59"/>
      <c r="J757" s="88"/>
      <c r="K757" s="88"/>
    </row>
    <row r="758" spans="3:11" ht="15.75" customHeight="1" x14ac:dyDescent="0.25">
      <c r="C758" s="65"/>
      <c r="D758" s="65"/>
      <c r="E758" s="65"/>
      <c r="F758" s="65"/>
      <c r="G758" s="65"/>
      <c r="H758" s="66"/>
      <c r="I758" s="59"/>
      <c r="J758" s="88"/>
      <c r="K758" s="88"/>
    </row>
    <row r="759" spans="3:11" ht="15.75" customHeight="1" x14ac:dyDescent="0.25">
      <c r="C759" s="65"/>
      <c r="D759" s="65"/>
      <c r="E759" s="65"/>
      <c r="F759" s="65"/>
      <c r="G759" s="65"/>
      <c r="H759" s="66"/>
      <c r="I759" s="59"/>
      <c r="J759" s="88"/>
      <c r="K759" s="88"/>
    </row>
    <row r="760" spans="3:11" ht="15.75" customHeight="1" x14ac:dyDescent="0.25">
      <c r="C760" s="65"/>
      <c r="D760" s="65"/>
      <c r="E760" s="65"/>
      <c r="F760" s="65"/>
      <c r="G760" s="65"/>
      <c r="H760" s="66"/>
      <c r="I760" s="59"/>
      <c r="J760" s="88"/>
      <c r="K760" s="88"/>
    </row>
    <row r="761" spans="3:11" ht="15.75" customHeight="1" x14ac:dyDescent="0.25">
      <c r="C761" s="65"/>
      <c r="D761" s="65"/>
      <c r="E761" s="65"/>
      <c r="F761" s="65"/>
      <c r="G761" s="65"/>
      <c r="H761" s="66"/>
      <c r="I761" s="59"/>
      <c r="J761" s="88"/>
      <c r="K761" s="88"/>
    </row>
    <row r="762" spans="3:11" ht="15.75" customHeight="1" x14ac:dyDescent="0.25">
      <c r="C762" s="65"/>
      <c r="D762" s="65"/>
      <c r="E762" s="65"/>
      <c r="F762" s="65"/>
      <c r="G762" s="65"/>
      <c r="H762" s="66"/>
      <c r="I762" s="59"/>
      <c r="J762" s="88"/>
      <c r="K762" s="88"/>
    </row>
    <row r="763" spans="3:11" ht="15.75" customHeight="1" x14ac:dyDescent="0.25">
      <c r="C763" s="65"/>
      <c r="D763" s="65"/>
      <c r="E763" s="65"/>
      <c r="F763" s="65"/>
      <c r="G763" s="65"/>
      <c r="H763" s="66"/>
      <c r="I763" s="59"/>
      <c r="J763" s="88"/>
      <c r="K763" s="88"/>
    </row>
    <row r="764" spans="3:11" ht="15.75" customHeight="1" x14ac:dyDescent="0.25">
      <c r="C764" s="65"/>
      <c r="D764" s="65"/>
      <c r="E764" s="65"/>
      <c r="F764" s="65"/>
      <c r="G764" s="65"/>
      <c r="H764" s="66"/>
      <c r="I764" s="59"/>
      <c r="J764" s="88"/>
      <c r="K764" s="88"/>
    </row>
    <row r="765" spans="3:11" ht="15.75" customHeight="1" x14ac:dyDescent="0.25">
      <c r="C765" s="65"/>
      <c r="D765" s="65"/>
      <c r="E765" s="65"/>
      <c r="F765" s="65"/>
      <c r="G765" s="65"/>
      <c r="H765" s="66"/>
      <c r="I765" s="59"/>
      <c r="J765" s="88"/>
      <c r="K765" s="88"/>
    </row>
    <row r="766" spans="3:11" ht="15.75" customHeight="1" x14ac:dyDescent="0.25">
      <c r="C766" s="65"/>
      <c r="D766" s="65"/>
      <c r="E766" s="65"/>
      <c r="F766" s="65"/>
      <c r="G766" s="65"/>
      <c r="H766" s="66"/>
      <c r="I766" s="59"/>
      <c r="J766" s="88"/>
      <c r="K766" s="88"/>
    </row>
    <row r="767" spans="3:11" ht="15.75" customHeight="1" x14ac:dyDescent="0.25">
      <c r="C767" s="65"/>
      <c r="D767" s="65"/>
      <c r="E767" s="65"/>
      <c r="F767" s="65"/>
      <c r="G767" s="65"/>
      <c r="H767" s="66"/>
      <c r="I767" s="59"/>
      <c r="J767" s="88"/>
      <c r="K767" s="88"/>
    </row>
    <row r="768" spans="3:11" ht="15.75" customHeight="1" x14ac:dyDescent="0.25">
      <c r="C768" s="65"/>
      <c r="D768" s="65"/>
      <c r="E768" s="65"/>
      <c r="F768" s="65"/>
      <c r="G768" s="65"/>
      <c r="H768" s="66"/>
      <c r="I768" s="59"/>
      <c r="J768" s="88"/>
      <c r="K768" s="88"/>
    </row>
    <row r="769" spans="3:11" ht="15.75" customHeight="1" x14ac:dyDescent="0.25">
      <c r="C769" s="65"/>
      <c r="D769" s="65"/>
      <c r="E769" s="65"/>
      <c r="F769" s="65"/>
      <c r="G769" s="65"/>
      <c r="H769" s="66"/>
      <c r="I769" s="59"/>
      <c r="J769" s="88"/>
      <c r="K769" s="88"/>
    </row>
    <row r="770" spans="3:11" ht="15.75" customHeight="1" x14ac:dyDescent="0.25">
      <c r="C770" s="65"/>
      <c r="D770" s="65"/>
      <c r="E770" s="65"/>
      <c r="F770" s="65"/>
      <c r="G770" s="65"/>
      <c r="H770" s="66"/>
      <c r="I770" s="59"/>
      <c r="J770" s="88"/>
      <c r="K770" s="88"/>
    </row>
    <row r="771" spans="3:11" ht="15.75" customHeight="1" x14ac:dyDescent="0.25">
      <c r="C771" s="65"/>
      <c r="D771" s="65"/>
      <c r="E771" s="65"/>
      <c r="F771" s="65"/>
      <c r="G771" s="65"/>
      <c r="H771" s="66"/>
      <c r="I771" s="59"/>
      <c r="J771" s="88"/>
      <c r="K771" s="88"/>
    </row>
    <row r="772" spans="3:11" ht="15.75" customHeight="1" x14ac:dyDescent="0.25">
      <c r="C772" s="65"/>
      <c r="D772" s="65"/>
      <c r="E772" s="65"/>
      <c r="F772" s="65"/>
      <c r="G772" s="65"/>
      <c r="H772" s="66"/>
      <c r="I772" s="59"/>
      <c r="J772" s="88"/>
      <c r="K772" s="88"/>
    </row>
    <row r="773" spans="3:11" ht="15.75" customHeight="1" x14ac:dyDescent="0.25">
      <c r="C773" s="65"/>
      <c r="D773" s="65"/>
      <c r="E773" s="65"/>
      <c r="F773" s="65"/>
      <c r="G773" s="65"/>
      <c r="H773" s="66"/>
      <c r="I773" s="59"/>
      <c r="J773" s="88"/>
      <c r="K773" s="88"/>
    </row>
    <row r="774" spans="3:11" ht="15.75" customHeight="1" x14ac:dyDescent="0.25">
      <c r="C774" s="65"/>
      <c r="D774" s="65"/>
      <c r="E774" s="65"/>
      <c r="F774" s="65"/>
      <c r="G774" s="65"/>
      <c r="H774" s="66"/>
      <c r="I774" s="59"/>
      <c r="J774" s="88"/>
      <c r="K774" s="88"/>
    </row>
    <row r="775" spans="3:11" ht="15.75" customHeight="1" x14ac:dyDescent="0.25">
      <c r="C775" s="65"/>
      <c r="D775" s="65"/>
      <c r="E775" s="65"/>
      <c r="F775" s="65"/>
      <c r="G775" s="65"/>
      <c r="H775" s="66"/>
      <c r="I775" s="59"/>
      <c r="J775" s="88"/>
      <c r="K775" s="88"/>
    </row>
    <row r="776" spans="3:11" ht="15.75" customHeight="1" x14ac:dyDescent="0.25">
      <c r="C776" s="65"/>
      <c r="D776" s="65"/>
      <c r="E776" s="65"/>
      <c r="F776" s="65"/>
      <c r="G776" s="65"/>
      <c r="H776" s="66"/>
      <c r="I776" s="59"/>
      <c r="J776" s="88"/>
      <c r="K776" s="88"/>
    </row>
    <row r="777" spans="3:11" ht="15.75" customHeight="1" x14ac:dyDescent="0.25">
      <c r="C777" s="65"/>
      <c r="D777" s="65"/>
      <c r="E777" s="65"/>
      <c r="F777" s="65"/>
      <c r="G777" s="65"/>
      <c r="H777" s="66"/>
      <c r="I777" s="59"/>
      <c r="J777" s="88"/>
      <c r="K777" s="88"/>
    </row>
    <row r="778" spans="3:11" ht="15.75" customHeight="1" x14ac:dyDescent="0.25">
      <c r="C778" s="65"/>
      <c r="D778" s="65"/>
      <c r="E778" s="65"/>
      <c r="F778" s="65"/>
      <c r="G778" s="65"/>
      <c r="H778" s="66"/>
      <c r="I778" s="59"/>
      <c r="J778" s="88"/>
      <c r="K778" s="88"/>
    </row>
    <row r="779" spans="3:11" ht="15.75" customHeight="1" x14ac:dyDescent="0.25">
      <c r="C779" s="65"/>
      <c r="D779" s="65"/>
      <c r="E779" s="65"/>
      <c r="F779" s="65"/>
      <c r="G779" s="65"/>
      <c r="H779" s="66"/>
      <c r="I779" s="59"/>
      <c r="J779" s="88"/>
      <c r="K779" s="88"/>
    </row>
    <row r="780" spans="3:11" ht="15.75" customHeight="1" x14ac:dyDescent="0.25">
      <c r="C780" s="65"/>
      <c r="D780" s="65"/>
      <c r="E780" s="65"/>
      <c r="F780" s="65"/>
      <c r="G780" s="65"/>
      <c r="H780" s="66"/>
      <c r="I780" s="59"/>
      <c r="J780" s="88"/>
      <c r="K780" s="88"/>
    </row>
    <row r="781" spans="3:11" ht="15.75" customHeight="1" x14ac:dyDescent="0.25">
      <c r="C781" s="65"/>
      <c r="D781" s="65"/>
      <c r="E781" s="65"/>
      <c r="F781" s="65"/>
      <c r="G781" s="65"/>
      <c r="H781" s="66"/>
      <c r="I781" s="59"/>
      <c r="J781" s="88"/>
      <c r="K781" s="88"/>
    </row>
    <row r="782" spans="3:11" ht="15.75" customHeight="1" x14ac:dyDescent="0.25">
      <c r="C782" s="65"/>
      <c r="D782" s="65"/>
      <c r="E782" s="65"/>
      <c r="F782" s="65"/>
      <c r="G782" s="65"/>
      <c r="H782" s="66"/>
      <c r="I782" s="59"/>
      <c r="J782" s="88"/>
      <c r="K782" s="88"/>
    </row>
    <row r="783" spans="3:11" ht="15.75" customHeight="1" x14ac:dyDescent="0.25">
      <c r="C783" s="65"/>
      <c r="D783" s="65"/>
      <c r="E783" s="65"/>
      <c r="F783" s="65"/>
      <c r="G783" s="65"/>
      <c r="H783" s="66"/>
      <c r="I783" s="59"/>
      <c r="J783" s="88"/>
      <c r="K783" s="88"/>
    </row>
    <row r="784" spans="3:11" ht="15.75" customHeight="1" x14ac:dyDescent="0.25">
      <c r="C784" s="65"/>
      <c r="D784" s="65"/>
      <c r="E784" s="65"/>
      <c r="F784" s="65"/>
      <c r="G784" s="65"/>
      <c r="H784" s="66"/>
      <c r="I784" s="59"/>
      <c r="J784" s="88"/>
      <c r="K784" s="88"/>
    </row>
    <row r="785" spans="3:11" ht="15.75" customHeight="1" x14ac:dyDescent="0.25">
      <c r="C785" s="65"/>
      <c r="D785" s="65"/>
      <c r="E785" s="65"/>
      <c r="F785" s="65"/>
      <c r="G785" s="65"/>
      <c r="H785" s="66"/>
      <c r="I785" s="59"/>
      <c r="J785" s="88"/>
      <c r="K785" s="88"/>
    </row>
    <row r="786" spans="3:11" ht="15.75" customHeight="1" x14ac:dyDescent="0.25">
      <c r="C786" s="65"/>
      <c r="D786" s="65"/>
      <c r="E786" s="65"/>
      <c r="F786" s="65"/>
      <c r="G786" s="65"/>
      <c r="H786" s="66"/>
      <c r="I786" s="59"/>
      <c r="J786" s="88"/>
      <c r="K786" s="88"/>
    </row>
    <row r="787" spans="3:11" ht="15.75" customHeight="1" x14ac:dyDescent="0.25">
      <c r="C787" s="65"/>
      <c r="D787" s="65"/>
      <c r="E787" s="65"/>
      <c r="F787" s="65"/>
      <c r="G787" s="65"/>
      <c r="H787" s="66"/>
      <c r="I787" s="59"/>
      <c r="J787" s="88"/>
      <c r="K787" s="88"/>
    </row>
    <row r="788" spans="3:11" ht="15.75" customHeight="1" x14ac:dyDescent="0.25">
      <c r="C788" s="65"/>
      <c r="D788" s="65"/>
      <c r="E788" s="65"/>
      <c r="F788" s="65"/>
      <c r="G788" s="65"/>
      <c r="H788" s="66"/>
      <c r="I788" s="59"/>
      <c r="J788" s="88"/>
      <c r="K788" s="88"/>
    </row>
    <row r="789" spans="3:11" ht="15.75" customHeight="1" x14ac:dyDescent="0.25">
      <c r="C789" s="65"/>
      <c r="D789" s="65"/>
      <c r="E789" s="65"/>
      <c r="F789" s="65"/>
      <c r="G789" s="65"/>
      <c r="H789" s="66"/>
      <c r="I789" s="59"/>
      <c r="J789" s="88"/>
      <c r="K789" s="88"/>
    </row>
    <row r="790" spans="3:11" ht="15.75" customHeight="1" x14ac:dyDescent="0.25">
      <c r="C790" s="65"/>
      <c r="D790" s="65"/>
      <c r="E790" s="65"/>
      <c r="F790" s="65"/>
      <c r="G790" s="65"/>
      <c r="H790" s="66"/>
      <c r="I790" s="59"/>
      <c r="J790" s="88"/>
      <c r="K790" s="88"/>
    </row>
    <row r="791" spans="3:11" ht="15.75" customHeight="1" x14ac:dyDescent="0.25">
      <c r="C791" s="65"/>
      <c r="D791" s="65"/>
      <c r="E791" s="65"/>
      <c r="F791" s="65"/>
      <c r="G791" s="65"/>
      <c r="H791" s="66"/>
      <c r="I791" s="59"/>
      <c r="J791" s="88"/>
      <c r="K791" s="88"/>
    </row>
    <row r="792" spans="3:11" ht="15.75" customHeight="1" x14ac:dyDescent="0.25">
      <c r="C792" s="65"/>
      <c r="D792" s="65"/>
      <c r="E792" s="65"/>
      <c r="F792" s="65"/>
      <c r="G792" s="65"/>
      <c r="H792" s="66"/>
      <c r="I792" s="59"/>
      <c r="J792" s="88"/>
      <c r="K792" s="88"/>
    </row>
    <row r="793" spans="3:11" ht="15.75" customHeight="1" x14ac:dyDescent="0.25">
      <c r="C793" s="65"/>
      <c r="D793" s="65"/>
      <c r="E793" s="65"/>
      <c r="F793" s="65"/>
      <c r="G793" s="65"/>
      <c r="H793" s="66"/>
      <c r="I793" s="59"/>
      <c r="J793" s="88"/>
      <c r="K793" s="88"/>
    </row>
    <row r="794" spans="3:11" ht="15.75" customHeight="1" x14ac:dyDescent="0.25">
      <c r="C794" s="65"/>
      <c r="D794" s="65"/>
      <c r="E794" s="65"/>
      <c r="F794" s="65"/>
      <c r="G794" s="65"/>
      <c r="H794" s="66"/>
      <c r="I794" s="59"/>
      <c r="J794" s="88"/>
      <c r="K794" s="88"/>
    </row>
    <row r="795" spans="3:11" ht="15.75" customHeight="1" x14ac:dyDescent="0.25">
      <c r="C795" s="65"/>
      <c r="D795" s="65"/>
      <c r="E795" s="65"/>
      <c r="F795" s="65"/>
      <c r="G795" s="65"/>
      <c r="H795" s="66"/>
      <c r="I795" s="59"/>
      <c r="J795" s="88"/>
      <c r="K795" s="88"/>
    </row>
    <row r="796" spans="3:11" ht="15.75" customHeight="1" x14ac:dyDescent="0.25">
      <c r="C796" s="65"/>
      <c r="D796" s="65"/>
      <c r="E796" s="65"/>
      <c r="F796" s="65"/>
      <c r="G796" s="65"/>
      <c r="H796" s="66"/>
      <c r="I796" s="59"/>
      <c r="J796" s="88"/>
      <c r="K796" s="88"/>
    </row>
    <row r="797" spans="3:11" ht="15.75" customHeight="1" x14ac:dyDescent="0.25">
      <c r="C797" s="65"/>
      <c r="D797" s="65"/>
      <c r="E797" s="65"/>
      <c r="F797" s="65"/>
      <c r="G797" s="65"/>
      <c r="H797" s="66"/>
      <c r="I797" s="59"/>
      <c r="J797" s="88"/>
      <c r="K797" s="88"/>
    </row>
    <row r="798" spans="3:11" ht="15.75" customHeight="1" x14ac:dyDescent="0.25">
      <c r="C798" s="65"/>
      <c r="D798" s="65"/>
      <c r="E798" s="65"/>
      <c r="F798" s="65"/>
      <c r="G798" s="65"/>
      <c r="H798" s="66"/>
      <c r="I798" s="59"/>
      <c r="J798" s="88"/>
      <c r="K798" s="88"/>
    </row>
    <row r="799" spans="3:11" ht="15.75" customHeight="1" x14ac:dyDescent="0.25">
      <c r="C799" s="65"/>
      <c r="D799" s="65"/>
      <c r="E799" s="65"/>
      <c r="F799" s="65"/>
      <c r="G799" s="65"/>
      <c r="H799" s="66"/>
      <c r="I799" s="59"/>
      <c r="J799" s="88"/>
      <c r="K799" s="88"/>
    </row>
    <row r="800" spans="3:11" ht="15.75" customHeight="1" x14ac:dyDescent="0.25">
      <c r="C800" s="65"/>
      <c r="D800" s="65"/>
      <c r="E800" s="65"/>
      <c r="F800" s="65"/>
      <c r="G800" s="65"/>
      <c r="H800" s="66"/>
      <c r="I800" s="59"/>
      <c r="J800" s="88"/>
      <c r="K800" s="88"/>
    </row>
    <row r="801" spans="3:11" ht="15.75" customHeight="1" x14ac:dyDescent="0.25">
      <c r="C801" s="65"/>
      <c r="D801" s="65"/>
      <c r="E801" s="65"/>
      <c r="F801" s="65"/>
      <c r="G801" s="65"/>
      <c r="H801" s="66"/>
      <c r="I801" s="59"/>
      <c r="J801" s="88"/>
      <c r="K801" s="88"/>
    </row>
    <row r="802" spans="3:11" ht="15.75" customHeight="1" x14ac:dyDescent="0.25">
      <c r="C802" s="65"/>
      <c r="D802" s="65"/>
      <c r="E802" s="65"/>
      <c r="F802" s="65"/>
      <c r="G802" s="65"/>
      <c r="H802" s="66"/>
      <c r="I802" s="59"/>
      <c r="J802" s="88"/>
      <c r="K802" s="88"/>
    </row>
    <row r="803" spans="3:11" ht="15.75" customHeight="1" x14ac:dyDescent="0.25">
      <c r="C803" s="65"/>
      <c r="D803" s="65"/>
      <c r="E803" s="65"/>
      <c r="F803" s="65"/>
      <c r="G803" s="65"/>
      <c r="H803" s="66"/>
      <c r="I803" s="59"/>
      <c r="J803" s="88"/>
      <c r="K803" s="88"/>
    </row>
    <row r="804" spans="3:11" ht="15.75" customHeight="1" x14ac:dyDescent="0.25">
      <c r="C804" s="65"/>
      <c r="D804" s="65"/>
      <c r="E804" s="65"/>
      <c r="F804" s="65"/>
      <c r="G804" s="65"/>
      <c r="H804" s="66"/>
      <c r="I804" s="59"/>
      <c r="J804" s="88"/>
      <c r="K804" s="88"/>
    </row>
    <row r="805" spans="3:11" ht="15.75" customHeight="1" x14ac:dyDescent="0.25">
      <c r="C805" s="65"/>
      <c r="D805" s="65"/>
      <c r="E805" s="65"/>
      <c r="F805" s="65"/>
      <c r="G805" s="65"/>
      <c r="H805" s="66"/>
      <c r="I805" s="59"/>
      <c r="J805" s="88"/>
      <c r="K805" s="88"/>
    </row>
    <row r="806" spans="3:11" ht="15.75" customHeight="1" x14ac:dyDescent="0.25">
      <c r="C806" s="65"/>
      <c r="D806" s="65"/>
      <c r="E806" s="65"/>
      <c r="F806" s="65"/>
      <c r="G806" s="65"/>
      <c r="H806" s="66"/>
      <c r="I806" s="59"/>
      <c r="J806" s="88"/>
      <c r="K806" s="88"/>
    </row>
    <row r="807" spans="3:11" ht="15.75" customHeight="1" x14ac:dyDescent="0.25">
      <c r="C807" s="65"/>
      <c r="D807" s="65"/>
      <c r="E807" s="65"/>
      <c r="F807" s="65"/>
      <c r="G807" s="65"/>
      <c r="H807" s="66"/>
      <c r="I807" s="59"/>
      <c r="J807" s="88"/>
      <c r="K807" s="88"/>
    </row>
    <row r="808" spans="3:11" ht="15.75" customHeight="1" x14ac:dyDescent="0.25">
      <c r="C808" s="65"/>
      <c r="D808" s="65"/>
      <c r="E808" s="65"/>
      <c r="F808" s="65"/>
      <c r="G808" s="65"/>
      <c r="H808" s="66"/>
      <c r="I808" s="59"/>
      <c r="J808" s="88"/>
      <c r="K808" s="88"/>
    </row>
    <row r="809" spans="3:11" ht="15.75" customHeight="1" x14ac:dyDescent="0.25">
      <c r="C809" s="65"/>
      <c r="D809" s="65"/>
      <c r="E809" s="65"/>
      <c r="F809" s="65"/>
      <c r="G809" s="65"/>
      <c r="H809" s="66"/>
      <c r="I809" s="59"/>
      <c r="J809" s="88"/>
      <c r="K809" s="88"/>
    </row>
    <row r="810" spans="3:11" ht="15.75" customHeight="1" x14ac:dyDescent="0.25">
      <c r="C810" s="65"/>
      <c r="D810" s="65"/>
      <c r="E810" s="65"/>
      <c r="F810" s="65"/>
      <c r="G810" s="65"/>
      <c r="H810" s="66"/>
      <c r="I810" s="59"/>
      <c r="J810" s="88"/>
      <c r="K810" s="88"/>
    </row>
    <row r="811" spans="3:11" ht="15.75" customHeight="1" x14ac:dyDescent="0.25">
      <c r="C811" s="65"/>
      <c r="D811" s="65"/>
      <c r="E811" s="65"/>
      <c r="F811" s="65"/>
      <c r="G811" s="65"/>
      <c r="H811" s="66"/>
      <c r="I811" s="59"/>
      <c r="J811" s="88"/>
      <c r="K811" s="88"/>
    </row>
    <row r="812" spans="3:11" ht="15.75" customHeight="1" x14ac:dyDescent="0.25">
      <c r="C812" s="65"/>
      <c r="D812" s="65"/>
      <c r="E812" s="65"/>
      <c r="F812" s="65"/>
      <c r="G812" s="65"/>
      <c r="H812" s="66"/>
      <c r="I812" s="59"/>
      <c r="J812" s="88"/>
      <c r="K812" s="88"/>
    </row>
    <row r="813" spans="3:11" ht="15.75" customHeight="1" x14ac:dyDescent="0.25">
      <c r="C813" s="65"/>
      <c r="D813" s="65"/>
      <c r="E813" s="65"/>
      <c r="F813" s="65"/>
      <c r="G813" s="65"/>
      <c r="H813" s="66"/>
      <c r="I813" s="59"/>
      <c r="J813" s="88"/>
      <c r="K813" s="88"/>
    </row>
    <row r="814" spans="3:11" ht="15.75" customHeight="1" x14ac:dyDescent="0.25">
      <c r="C814" s="65"/>
      <c r="D814" s="65"/>
      <c r="E814" s="65"/>
      <c r="F814" s="65"/>
      <c r="G814" s="65"/>
      <c r="H814" s="66"/>
      <c r="I814" s="59"/>
      <c r="J814" s="88"/>
      <c r="K814" s="88"/>
    </row>
    <row r="815" spans="3:11" ht="15.75" customHeight="1" x14ac:dyDescent="0.25">
      <c r="C815" s="65"/>
      <c r="D815" s="65"/>
      <c r="E815" s="65"/>
      <c r="F815" s="65"/>
      <c r="G815" s="65"/>
      <c r="H815" s="66"/>
      <c r="I815" s="59"/>
      <c r="J815" s="88"/>
      <c r="K815" s="88"/>
    </row>
    <row r="816" spans="3:11" ht="15.75" customHeight="1" x14ac:dyDescent="0.25">
      <c r="C816" s="65"/>
      <c r="D816" s="65"/>
      <c r="E816" s="65"/>
      <c r="F816" s="65"/>
      <c r="G816" s="65"/>
      <c r="H816" s="66"/>
      <c r="I816" s="59"/>
      <c r="J816" s="88"/>
      <c r="K816" s="88"/>
    </row>
    <row r="817" spans="3:11" ht="15.75" customHeight="1" x14ac:dyDescent="0.25">
      <c r="C817" s="65"/>
      <c r="D817" s="65"/>
      <c r="E817" s="65"/>
      <c r="F817" s="65"/>
      <c r="G817" s="65"/>
      <c r="H817" s="66"/>
      <c r="I817" s="59"/>
      <c r="J817" s="88"/>
      <c r="K817" s="88"/>
    </row>
    <row r="818" spans="3:11" ht="15.75" customHeight="1" x14ac:dyDescent="0.25">
      <c r="C818" s="65"/>
      <c r="D818" s="65"/>
      <c r="E818" s="65"/>
      <c r="F818" s="65"/>
      <c r="G818" s="65"/>
      <c r="H818" s="66"/>
      <c r="I818" s="59"/>
      <c r="J818" s="88"/>
      <c r="K818" s="88"/>
    </row>
    <row r="819" spans="3:11" ht="15.75" customHeight="1" x14ac:dyDescent="0.25">
      <c r="C819" s="65"/>
      <c r="D819" s="65"/>
      <c r="E819" s="65"/>
      <c r="F819" s="65"/>
      <c r="G819" s="65"/>
      <c r="H819" s="66"/>
      <c r="I819" s="59"/>
      <c r="J819" s="88"/>
      <c r="K819" s="88"/>
    </row>
    <row r="820" spans="3:11" ht="15.75" customHeight="1" x14ac:dyDescent="0.25">
      <c r="C820" s="65"/>
      <c r="D820" s="65"/>
      <c r="E820" s="65"/>
      <c r="F820" s="65"/>
      <c r="G820" s="65"/>
      <c r="H820" s="66"/>
      <c r="I820" s="59"/>
      <c r="J820" s="88"/>
      <c r="K820" s="88"/>
    </row>
    <row r="821" spans="3:11" ht="15.75" customHeight="1" x14ac:dyDescent="0.25">
      <c r="C821" s="65"/>
      <c r="D821" s="65"/>
      <c r="E821" s="65"/>
      <c r="F821" s="65"/>
      <c r="G821" s="65"/>
      <c r="H821" s="66"/>
      <c r="I821" s="59"/>
      <c r="J821" s="88"/>
      <c r="K821" s="88"/>
    </row>
    <row r="822" spans="3:11" ht="15.75" customHeight="1" x14ac:dyDescent="0.25">
      <c r="C822" s="65"/>
      <c r="D822" s="65"/>
      <c r="E822" s="65"/>
      <c r="F822" s="65"/>
      <c r="G822" s="65"/>
      <c r="H822" s="66"/>
      <c r="I822" s="59"/>
      <c r="J822" s="88"/>
      <c r="K822" s="88"/>
    </row>
    <row r="823" spans="3:11" ht="15.75" customHeight="1" x14ac:dyDescent="0.25">
      <c r="C823" s="65"/>
      <c r="D823" s="65"/>
      <c r="E823" s="65"/>
      <c r="F823" s="65"/>
      <c r="G823" s="65"/>
      <c r="H823" s="66"/>
      <c r="I823" s="59"/>
      <c r="J823" s="88"/>
      <c r="K823" s="88"/>
    </row>
    <row r="824" spans="3:11" ht="15.75" customHeight="1" x14ac:dyDescent="0.25">
      <c r="C824" s="65"/>
      <c r="D824" s="65"/>
      <c r="E824" s="65"/>
      <c r="F824" s="65"/>
      <c r="G824" s="65"/>
      <c r="H824" s="66"/>
      <c r="I824" s="59"/>
      <c r="J824" s="88"/>
      <c r="K824" s="88"/>
    </row>
    <row r="825" spans="3:11" ht="15.75" customHeight="1" x14ac:dyDescent="0.25">
      <c r="C825" s="65"/>
      <c r="D825" s="65"/>
      <c r="E825" s="65"/>
      <c r="F825" s="65"/>
      <c r="G825" s="65"/>
      <c r="H825" s="66"/>
      <c r="I825" s="59"/>
      <c r="J825" s="88"/>
      <c r="K825" s="88"/>
    </row>
    <row r="826" spans="3:11" ht="15.75" customHeight="1" x14ac:dyDescent="0.25">
      <c r="C826" s="65"/>
      <c r="D826" s="65"/>
      <c r="E826" s="65"/>
      <c r="F826" s="65"/>
      <c r="G826" s="65"/>
      <c r="H826" s="66"/>
      <c r="I826" s="59"/>
      <c r="J826" s="88"/>
      <c r="K826" s="88"/>
    </row>
    <row r="827" spans="3:11" ht="15.75" customHeight="1" x14ac:dyDescent="0.25">
      <c r="C827" s="65"/>
      <c r="D827" s="65"/>
      <c r="E827" s="65"/>
      <c r="F827" s="65"/>
      <c r="G827" s="65"/>
      <c r="H827" s="66"/>
      <c r="I827" s="59"/>
      <c r="J827" s="88"/>
      <c r="K827" s="88"/>
    </row>
    <row r="828" spans="3:11" ht="15.75" customHeight="1" x14ac:dyDescent="0.25">
      <c r="C828" s="65"/>
      <c r="D828" s="65"/>
      <c r="E828" s="65"/>
      <c r="F828" s="65"/>
      <c r="G828" s="65"/>
      <c r="H828" s="66"/>
      <c r="I828" s="59"/>
      <c r="J828" s="88"/>
      <c r="K828" s="88"/>
    </row>
    <row r="829" spans="3:11" ht="15.75" customHeight="1" x14ac:dyDescent="0.25">
      <c r="C829" s="65"/>
      <c r="D829" s="65"/>
      <c r="E829" s="65"/>
      <c r="F829" s="65"/>
      <c r="G829" s="65"/>
      <c r="H829" s="66"/>
      <c r="I829" s="59"/>
      <c r="J829" s="88"/>
      <c r="K829" s="88"/>
    </row>
    <row r="830" spans="3:11" ht="15.75" customHeight="1" x14ac:dyDescent="0.25">
      <c r="C830" s="65"/>
      <c r="D830" s="65"/>
      <c r="E830" s="65"/>
      <c r="F830" s="65"/>
      <c r="G830" s="65"/>
      <c r="H830" s="66"/>
      <c r="I830" s="59"/>
      <c r="J830" s="88"/>
      <c r="K830" s="88"/>
    </row>
    <row r="831" spans="3:11" ht="15.75" customHeight="1" x14ac:dyDescent="0.25">
      <c r="C831" s="65"/>
      <c r="D831" s="65"/>
      <c r="E831" s="65"/>
      <c r="F831" s="65"/>
      <c r="G831" s="65"/>
      <c r="H831" s="66"/>
      <c r="I831" s="59"/>
      <c r="J831" s="88"/>
      <c r="K831" s="88"/>
    </row>
    <row r="832" spans="3:11" ht="15.75" customHeight="1" x14ac:dyDescent="0.25">
      <c r="C832" s="65"/>
      <c r="D832" s="65"/>
      <c r="E832" s="65"/>
      <c r="F832" s="65"/>
      <c r="G832" s="65"/>
      <c r="H832" s="66"/>
      <c r="I832" s="59"/>
      <c r="J832" s="88"/>
      <c r="K832" s="88"/>
    </row>
    <row r="833" spans="3:11" ht="15.75" customHeight="1" x14ac:dyDescent="0.25">
      <c r="C833" s="65"/>
      <c r="D833" s="65"/>
      <c r="E833" s="65"/>
      <c r="F833" s="65"/>
      <c r="G833" s="65"/>
      <c r="H833" s="66"/>
      <c r="I833" s="59"/>
      <c r="J833" s="88"/>
      <c r="K833" s="88"/>
    </row>
    <row r="834" spans="3:11" ht="15.75" customHeight="1" x14ac:dyDescent="0.25">
      <c r="C834" s="65"/>
      <c r="D834" s="65"/>
      <c r="E834" s="65"/>
      <c r="F834" s="65"/>
      <c r="G834" s="65"/>
      <c r="H834" s="66"/>
      <c r="I834" s="59"/>
      <c r="J834" s="88"/>
      <c r="K834" s="88"/>
    </row>
    <row r="835" spans="3:11" ht="15.75" customHeight="1" x14ac:dyDescent="0.25">
      <c r="C835" s="65"/>
      <c r="D835" s="65"/>
      <c r="E835" s="65"/>
      <c r="F835" s="65"/>
      <c r="G835" s="65"/>
      <c r="H835" s="66"/>
      <c r="I835" s="59"/>
      <c r="J835" s="88"/>
      <c r="K835" s="88"/>
    </row>
    <row r="836" spans="3:11" ht="15.75" customHeight="1" x14ac:dyDescent="0.25">
      <c r="C836" s="65"/>
      <c r="D836" s="65"/>
      <c r="E836" s="65"/>
      <c r="F836" s="65"/>
      <c r="G836" s="65"/>
      <c r="H836" s="66"/>
      <c r="I836" s="59"/>
      <c r="J836" s="88"/>
      <c r="K836" s="88"/>
    </row>
    <row r="837" spans="3:11" ht="15.75" customHeight="1" x14ac:dyDescent="0.25">
      <c r="C837" s="65"/>
      <c r="D837" s="65"/>
      <c r="E837" s="65"/>
      <c r="F837" s="65"/>
      <c r="G837" s="65"/>
      <c r="H837" s="66"/>
      <c r="I837" s="59"/>
      <c r="J837" s="88"/>
      <c r="K837" s="88"/>
    </row>
    <row r="838" spans="3:11" ht="15.75" customHeight="1" x14ac:dyDescent="0.25">
      <c r="C838" s="65"/>
      <c r="D838" s="65"/>
      <c r="E838" s="65"/>
      <c r="F838" s="65"/>
      <c r="G838" s="65"/>
      <c r="H838" s="66"/>
      <c r="I838" s="59"/>
      <c r="J838" s="88"/>
      <c r="K838" s="88"/>
    </row>
    <row r="839" spans="3:11" ht="15.75" customHeight="1" x14ac:dyDescent="0.25">
      <c r="C839" s="65"/>
      <c r="D839" s="65"/>
      <c r="E839" s="65"/>
      <c r="F839" s="65"/>
      <c r="G839" s="65"/>
      <c r="H839" s="66"/>
      <c r="I839" s="59"/>
      <c r="J839" s="88"/>
      <c r="K839" s="88"/>
    </row>
    <row r="840" spans="3:11" ht="15.75" customHeight="1" x14ac:dyDescent="0.25">
      <c r="C840" s="65"/>
      <c r="D840" s="65"/>
      <c r="E840" s="65"/>
      <c r="F840" s="65"/>
      <c r="G840" s="65"/>
      <c r="H840" s="66"/>
      <c r="I840" s="59"/>
      <c r="J840" s="88"/>
      <c r="K840" s="88"/>
    </row>
    <row r="841" spans="3:11" ht="15.75" customHeight="1" x14ac:dyDescent="0.25">
      <c r="C841" s="65"/>
      <c r="D841" s="65"/>
      <c r="E841" s="65"/>
      <c r="F841" s="65"/>
      <c r="G841" s="65"/>
      <c r="H841" s="66"/>
      <c r="I841" s="59"/>
      <c r="J841" s="88"/>
      <c r="K841" s="88"/>
    </row>
    <row r="842" spans="3:11" ht="15.75" customHeight="1" x14ac:dyDescent="0.25">
      <c r="C842" s="65"/>
      <c r="D842" s="65"/>
      <c r="E842" s="65"/>
      <c r="F842" s="65"/>
      <c r="G842" s="65"/>
      <c r="H842" s="66"/>
      <c r="I842" s="59"/>
      <c r="J842" s="88"/>
      <c r="K842" s="88"/>
    </row>
    <row r="843" spans="3:11" ht="15.75" customHeight="1" x14ac:dyDescent="0.25">
      <c r="C843" s="65"/>
      <c r="D843" s="65"/>
      <c r="E843" s="65"/>
      <c r="F843" s="65"/>
      <c r="G843" s="65"/>
      <c r="H843" s="66"/>
      <c r="I843" s="59"/>
      <c r="J843" s="88"/>
      <c r="K843" s="88"/>
    </row>
    <row r="844" spans="3:11" ht="15.75" customHeight="1" x14ac:dyDescent="0.25">
      <c r="C844" s="65"/>
      <c r="D844" s="65"/>
      <c r="E844" s="65"/>
      <c r="F844" s="65"/>
      <c r="G844" s="65"/>
      <c r="H844" s="66"/>
      <c r="I844" s="59"/>
      <c r="J844" s="88"/>
      <c r="K844" s="88"/>
    </row>
    <row r="845" spans="3:11" ht="15.75" customHeight="1" x14ac:dyDescent="0.25">
      <c r="C845" s="65"/>
      <c r="D845" s="65"/>
      <c r="E845" s="65"/>
      <c r="F845" s="65"/>
      <c r="G845" s="65"/>
      <c r="H845" s="66"/>
      <c r="I845" s="59"/>
      <c r="J845" s="88"/>
      <c r="K845" s="88"/>
    </row>
    <row r="846" spans="3:11" ht="15.75" customHeight="1" x14ac:dyDescent="0.25">
      <c r="C846" s="65"/>
      <c r="D846" s="65"/>
      <c r="E846" s="65"/>
      <c r="F846" s="65"/>
      <c r="G846" s="65"/>
      <c r="H846" s="66"/>
      <c r="I846" s="59"/>
      <c r="J846" s="88"/>
      <c r="K846" s="88"/>
    </row>
    <row r="847" spans="3:11" ht="15.75" customHeight="1" x14ac:dyDescent="0.25">
      <c r="C847" s="65"/>
      <c r="D847" s="65"/>
      <c r="E847" s="65"/>
      <c r="F847" s="65"/>
      <c r="G847" s="65"/>
      <c r="H847" s="66"/>
      <c r="I847" s="59"/>
      <c r="J847" s="88"/>
      <c r="K847" s="88"/>
    </row>
    <row r="848" spans="3:11" ht="15.75" customHeight="1" x14ac:dyDescent="0.25">
      <c r="C848" s="65"/>
      <c r="D848" s="65"/>
      <c r="E848" s="65"/>
      <c r="F848" s="65"/>
      <c r="G848" s="65"/>
      <c r="H848" s="66"/>
      <c r="I848" s="59"/>
      <c r="J848" s="88"/>
      <c r="K848" s="88"/>
    </row>
    <row r="849" spans="3:11" ht="15.75" customHeight="1" x14ac:dyDescent="0.25">
      <c r="C849" s="65"/>
      <c r="D849" s="65"/>
      <c r="E849" s="65"/>
      <c r="F849" s="65"/>
      <c r="G849" s="65"/>
      <c r="H849" s="66"/>
      <c r="I849" s="59"/>
      <c r="J849" s="88"/>
      <c r="K849" s="88"/>
    </row>
    <row r="850" spans="3:11" ht="15.75" customHeight="1" x14ac:dyDescent="0.25">
      <c r="C850" s="65"/>
      <c r="D850" s="65"/>
      <c r="E850" s="65"/>
      <c r="F850" s="65"/>
      <c r="G850" s="65"/>
      <c r="H850" s="66"/>
      <c r="I850" s="59"/>
      <c r="J850" s="88"/>
      <c r="K850" s="88"/>
    </row>
    <row r="851" spans="3:11" ht="15.75" customHeight="1" x14ac:dyDescent="0.25">
      <c r="C851" s="65"/>
      <c r="D851" s="65"/>
      <c r="E851" s="65"/>
      <c r="F851" s="65"/>
      <c r="G851" s="65"/>
      <c r="H851" s="66"/>
      <c r="I851" s="59"/>
      <c r="J851" s="88"/>
      <c r="K851" s="88"/>
    </row>
    <row r="852" spans="3:11" ht="15.75" customHeight="1" x14ac:dyDescent="0.25">
      <c r="C852" s="65"/>
      <c r="D852" s="65"/>
      <c r="E852" s="65"/>
      <c r="F852" s="65"/>
      <c r="G852" s="65"/>
      <c r="H852" s="66"/>
      <c r="I852" s="59"/>
      <c r="J852" s="88"/>
      <c r="K852" s="88"/>
    </row>
    <row r="853" spans="3:11" ht="15.75" customHeight="1" x14ac:dyDescent="0.25">
      <c r="C853" s="65"/>
      <c r="D853" s="65"/>
      <c r="E853" s="65"/>
      <c r="F853" s="65"/>
      <c r="G853" s="65"/>
      <c r="H853" s="66"/>
      <c r="I853" s="59"/>
      <c r="J853" s="88"/>
      <c r="K853" s="88"/>
    </row>
    <row r="854" spans="3:11" ht="15.75" customHeight="1" x14ac:dyDescent="0.25">
      <c r="C854" s="65"/>
      <c r="D854" s="65"/>
      <c r="E854" s="65"/>
      <c r="F854" s="65"/>
      <c r="G854" s="65"/>
      <c r="H854" s="66"/>
      <c r="I854" s="59"/>
      <c r="J854" s="88"/>
      <c r="K854" s="88"/>
    </row>
    <row r="855" spans="3:11" ht="15.75" customHeight="1" x14ac:dyDescent="0.25">
      <c r="C855" s="65"/>
      <c r="D855" s="65"/>
      <c r="E855" s="65"/>
      <c r="F855" s="65"/>
      <c r="G855" s="65"/>
      <c r="H855" s="66"/>
      <c r="I855" s="59"/>
      <c r="J855" s="88"/>
      <c r="K855" s="88"/>
    </row>
    <row r="856" spans="3:11" ht="15.75" customHeight="1" x14ac:dyDescent="0.25">
      <c r="C856" s="65"/>
      <c r="D856" s="65"/>
      <c r="E856" s="65"/>
      <c r="F856" s="65"/>
      <c r="G856" s="65"/>
      <c r="H856" s="66"/>
      <c r="I856" s="59"/>
      <c r="J856" s="88"/>
      <c r="K856" s="88"/>
    </row>
    <row r="857" spans="3:11" ht="15.75" customHeight="1" x14ac:dyDescent="0.25">
      <c r="C857" s="65"/>
      <c r="D857" s="65"/>
      <c r="E857" s="65"/>
      <c r="F857" s="65"/>
      <c r="G857" s="65"/>
      <c r="H857" s="66"/>
      <c r="I857" s="59"/>
      <c r="J857" s="88"/>
      <c r="K857" s="88"/>
    </row>
    <row r="858" spans="3:11" ht="15.75" customHeight="1" x14ac:dyDescent="0.25">
      <c r="C858" s="65"/>
      <c r="D858" s="65"/>
      <c r="E858" s="65"/>
      <c r="F858" s="65"/>
      <c r="G858" s="65"/>
      <c r="H858" s="66"/>
      <c r="I858" s="59"/>
      <c r="J858" s="88"/>
      <c r="K858" s="88"/>
    </row>
    <row r="859" spans="3:11" ht="15.75" customHeight="1" x14ac:dyDescent="0.25">
      <c r="C859" s="65"/>
      <c r="D859" s="65"/>
      <c r="E859" s="65"/>
      <c r="F859" s="65"/>
      <c r="G859" s="65"/>
      <c r="H859" s="66"/>
      <c r="I859" s="59"/>
      <c r="J859" s="88"/>
      <c r="K859" s="88"/>
    </row>
    <row r="860" spans="3:11" ht="15.75" customHeight="1" x14ac:dyDescent="0.25">
      <c r="C860" s="65"/>
      <c r="D860" s="65"/>
      <c r="E860" s="65"/>
      <c r="F860" s="65"/>
      <c r="G860" s="65"/>
      <c r="H860" s="66"/>
      <c r="I860" s="59"/>
      <c r="J860" s="88"/>
      <c r="K860" s="88"/>
    </row>
    <row r="861" spans="3:11" ht="15.75" customHeight="1" x14ac:dyDescent="0.25">
      <c r="C861" s="65"/>
      <c r="D861" s="65"/>
      <c r="E861" s="65"/>
      <c r="F861" s="65"/>
      <c r="G861" s="65"/>
      <c r="H861" s="66"/>
      <c r="I861" s="59"/>
      <c r="J861" s="88"/>
      <c r="K861" s="88"/>
    </row>
    <row r="862" spans="3:11" ht="15.75" customHeight="1" x14ac:dyDescent="0.25">
      <c r="C862" s="65"/>
      <c r="D862" s="65"/>
      <c r="E862" s="65"/>
      <c r="F862" s="65"/>
      <c r="G862" s="65"/>
      <c r="H862" s="66"/>
      <c r="I862" s="59"/>
      <c r="J862" s="88"/>
      <c r="K862" s="88"/>
    </row>
    <row r="863" spans="3:11" ht="15.75" customHeight="1" x14ac:dyDescent="0.25">
      <c r="C863" s="65"/>
      <c r="D863" s="65"/>
      <c r="E863" s="65"/>
      <c r="F863" s="65"/>
      <c r="G863" s="65"/>
      <c r="H863" s="66"/>
      <c r="I863" s="59"/>
      <c r="J863" s="88"/>
      <c r="K863" s="88"/>
    </row>
    <row r="864" spans="3:11" ht="15.75" customHeight="1" x14ac:dyDescent="0.25">
      <c r="C864" s="65"/>
      <c r="D864" s="65"/>
      <c r="E864" s="65"/>
      <c r="F864" s="65"/>
      <c r="G864" s="65"/>
      <c r="H864" s="66"/>
      <c r="I864" s="59"/>
      <c r="J864" s="88"/>
      <c r="K864" s="88"/>
    </row>
    <row r="865" spans="3:11" ht="15.75" customHeight="1" x14ac:dyDescent="0.25">
      <c r="C865" s="65"/>
      <c r="D865" s="65"/>
      <c r="E865" s="65"/>
      <c r="F865" s="65"/>
      <c r="G865" s="65"/>
      <c r="H865" s="66"/>
      <c r="I865" s="59"/>
      <c r="J865" s="88"/>
      <c r="K865" s="88"/>
    </row>
    <row r="866" spans="3:11" ht="15.75" customHeight="1" x14ac:dyDescent="0.25">
      <c r="C866" s="65"/>
      <c r="D866" s="65"/>
      <c r="E866" s="65"/>
      <c r="F866" s="65"/>
      <c r="G866" s="65"/>
      <c r="H866" s="66"/>
      <c r="I866" s="59"/>
      <c r="J866" s="88"/>
      <c r="K866" s="88"/>
    </row>
    <row r="867" spans="3:11" ht="15.75" customHeight="1" x14ac:dyDescent="0.25">
      <c r="C867" s="65"/>
      <c r="D867" s="65"/>
      <c r="E867" s="65"/>
      <c r="F867" s="65"/>
      <c r="G867" s="65"/>
      <c r="H867" s="66"/>
      <c r="I867" s="59"/>
      <c r="J867" s="88"/>
      <c r="K867" s="88"/>
    </row>
    <row r="868" spans="3:11" ht="15.75" customHeight="1" x14ac:dyDescent="0.25">
      <c r="C868" s="65"/>
      <c r="D868" s="65"/>
      <c r="E868" s="65"/>
      <c r="F868" s="65"/>
      <c r="G868" s="65"/>
      <c r="H868" s="66"/>
      <c r="I868" s="59"/>
      <c r="J868" s="88"/>
      <c r="K868" s="88"/>
    </row>
    <row r="869" spans="3:11" ht="15.75" customHeight="1" x14ac:dyDescent="0.25">
      <c r="C869" s="65"/>
      <c r="D869" s="65"/>
      <c r="E869" s="65"/>
      <c r="F869" s="65"/>
      <c r="G869" s="65"/>
      <c r="H869" s="66"/>
      <c r="I869" s="59"/>
      <c r="J869" s="88"/>
      <c r="K869" s="88"/>
    </row>
    <row r="870" spans="3:11" ht="15.75" customHeight="1" x14ac:dyDescent="0.25">
      <c r="C870" s="65"/>
      <c r="D870" s="65"/>
      <c r="E870" s="65"/>
      <c r="F870" s="65"/>
      <c r="G870" s="65"/>
      <c r="H870" s="66"/>
      <c r="I870" s="59"/>
      <c r="J870" s="88"/>
      <c r="K870" s="88"/>
    </row>
    <row r="871" spans="3:11" ht="15.75" customHeight="1" x14ac:dyDescent="0.25">
      <c r="C871" s="65"/>
      <c r="D871" s="65"/>
      <c r="E871" s="65"/>
      <c r="F871" s="65"/>
      <c r="G871" s="65"/>
      <c r="H871" s="66"/>
      <c r="I871" s="59"/>
      <c r="J871" s="88"/>
      <c r="K871" s="88"/>
    </row>
    <row r="872" spans="3:11" ht="15.75" customHeight="1" x14ac:dyDescent="0.25">
      <c r="C872" s="65"/>
      <c r="D872" s="65"/>
      <c r="E872" s="65"/>
      <c r="F872" s="65"/>
      <c r="G872" s="65"/>
      <c r="H872" s="66"/>
      <c r="I872" s="59"/>
      <c r="J872" s="88"/>
      <c r="K872" s="88"/>
    </row>
    <row r="873" spans="3:11" ht="15.75" customHeight="1" x14ac:dyDescent="0.25">
      <c r="C873" s="65"/>
      <c r="D873" s="65"/>
      <c r="E873" s="65"/>
      <c r="F873" s="65"/>
      <c r="G873" s="65"/>
      <c r="H873" s="66"/>
      <c r="I873" s="59"/>
      <c r="J873" s="88"/>
      <c r="K873" s="88"/>
    </row>
    <row r="874" spans="3:11" ht="15.75" customHeight="1" x14ac:dyDescent="0.25">
      <c r="C874" s="65"/>
      <c r="D874" s="65"/>
      <c r="E874" s="65"/>
      <c r="F874" s="65"/>
      <c r="G874" s="65"/>
      <c r="H874" s="66"/>
      <c r="I874" s="59"/>
      <c r="J874" s="88"/>
      <c r="K874" s="88"/>
    </row>
    <row r="875" spans="3:11" ht="15.75" customHeight="1" x14ac:dyDescent="0.25">
      <c r="C875" s="65"/>
      <c r="D875" s="65"/>
      <c r="E875" s="65"/>
      <c r="F875" s="65"/>
      <c r="G875" s="65"/>
      <c r="H875" s="66"/>
      <c r="I875" s="59"/>
      <c r="J875" s="88"/>
      <c r="K875" s="88"/>
    </row>
    <row r="876" spans="3:11" ht="15.75" customHeight="1" x14ac:dyDescent="0.25">
      <c r="C876" s="65"/>
      <c r="D876" s="65"/>
      <c r="E876" s="65"/>
      <c r="F876" s="65"/>
      <c r="G876" s="65"/>
      <c r="H876" s="66"/>
      <c r="I876" s="59"/>
      <c r="J876" s="88"/>
      <c r="K876" s="88"/>
    </row>
    <row r="877" spans="3:11" ht="15.75" customHeight="1" x14ac:dyDescent="0.25">
      <c r="C877" s="65"/>
      <c r="D877" s="65"/>
      <c r="E877" s="65"/>
      <c r="F877" s="65"/>
      <c r="G877" s="65"/>
      <c r="H877" s="66"/>
      <c r="I877" s="59"/>
      <c r="J877" s="88"/>
      <c r="K877" s="88"/>
    </row>
    <row r="878" spans="3:11" ht="15.75" customHeight="1" x14ac:dyDescent="0.25">
      <c r="C878" s="65"/>
      <c r="D878" s="65"/>
      <c r="E878" s="65"/>
      <c r="F878" s="65"/>
      <c r="G878" s="65"/>
      <c r="H878" s="66"/>
      <c r="I878" s="59"/>
      <c r="J878" s="88"/>
      <c r="K878" s="88"/>
    </row>
    <row r="879" spans="3:11" ht="15.75" customHeight="1" x14ac:dyDescent="0.25">
      <c r="C879" s="65"/>
      <c r="D879" s="65"/>
      <c r="E879" s="65"/>
      <c r="F879" s="65"/>
      <c r="G879" s="65"/>
      <c r="H879" s="66"/>
      <c r="I879" s="59"/>
      <c r="J879" s="88"/>
      <c r="K879" s="88"/>
    </row>
    <row r="880" spans="3:11" ht="15.75" customHeight="1" x14ac:dyDescent="0.25">
      <c r="C880" s="65"/>
      <c r="D880" s="65"/>
      <c r="E880" s="65"/>
      <c r="F880" s="65"/>
      <c r="G880" s="65"/>
      <c r="H880" s="66"/>
      <c r="I880" s="59"/>
      <c r="J880" s="88"/>
      <c r="K880" s="88"/>
    </row>
    <row r="881" spans="3:11" ht="15.75" customHeight="1" x14ac:dyDescent="0.25">
      <c r="C881" s="65"/>
      <c r="D881" s="65"/>
      <c r="E881" s="65"/>
      <c r="F881" s="65"/>
      <c r="G881" s="65"/>
      <c r="H881" s="66"/>
      <c r="I881" s="59"/>
      <c r="J881" s="88"/>
      <c r="K881" s="88"/>
    </row>
    <row r="882" spans="3:11" ht="15.75" customHeight="1" x14ac:dyDescent="0.25">
      <c r="C882" s="65"/>
      <c r="D882" s="65"/>
      <c r="E882" s="65"/>
      <c r="F882" s="65"/>
      <c r="G882" s="65"/>
      <c r="H882" s="66"/>
      <c r="I882" s="59"/>
      <c r="J882" s="88"/>
      <c r="K882" s="88"/>
    </row>
    <row r="883" spans="3:11" ht="15.75" customHeight="1" x14ac:dyDescent="0.25">
      <c r="C883" s="65"/>
      <c r="D883" s="65"/>
      <c r="E883" s="65"/>
      <c r="F883" s="65"/>
      <c r="G883" s="65"/>
      <c r="H883" s="66"/>
      <c r="I883" s="59"/>
      <c r="J883" s="88"/>
      <c r="K883" s="88"/>
    </row>
    <row r="884" spans="3:11" ht="15.75" customHeight="1" x14ac:dyDescent="0.25">
      <c r="C884" s="65"/>
      <c r="D884" s="65"/>
      <c r="E884" s="65"/>
      <c r="F884" s="65"/>
      <c r="G884" s="65"/>
      <c r="H884" s="66"/>
      <c r="I884" s="59"/>
      <c r="J884" s="88"/>
      <c r="K884" s="88"/>
    </row>
    <row r="885" spans="3:11" ht="15.75" customHeight="1" x14ac:dyDescent="0.25">
      <c r="C885" s="65"/>
      <c r="D885" s="65"/>
      <c r="E885" s="65"/>
      <c r="F885" s="65"/>
      <c r="G885" s="65"/>
      <c r="H885" s="66"/>
      <c r="I885" s="59"/>
      <c r="J885" s="88"/>
      <c r="K885" s="88"/>
    </row>
    <row r="886" spans="3:11" ht="15.75" customHeight="1" x14ac:dyDescent="0.25">
      <c r="C886" s="65"/>
      <c r="D886" s="65"/>
      <c r="E886" s="65"/>
      <c r="F886" s="65"/>
      <c r="G886" s="65"/>
      <c r="H886" s="66"/>
      <c r="I886" s="59"/>
      <c r="J886" s="88"/>
      <c r="K886" s="88"/>
    </row>
    <row r="887" spans="3:11" ht="15.75" customHeight="1" x14ac:dyDescent="0.25">
      <c r="C887" s="65"/>
      <c r="D887" s="65"/>
      <c r="E887" s="65"/>
      <c r="F887" s="65"/>
      <c r="G887" s="65"/>
      <c r="H887" s="66"/>
      <c r="I887" s="59"/>
      <c r="J887" s="88"/>
      <c r="K887" s="88"/>
    </row>
    <row r="888" spans="3:11" ht="15.75" customHeight="1" x14ac:dyDescent="0.25">
      <c r="C888" s="65"/>
      <c r="D888" s="65"/>
      <c r="E888" s="65"/>
      <c r="F888" s="65"/>
      <c r="G888" s="65"/>
      <c r="H888" s="66"/>
      <c r="I888" s="59"/>
      <c r="J888" s="88"/>
      <c r="K888" s="88"/>
    </row>
    <row r="889" spans="3:11" ht="15.75" customHeight="1" x14ac:dyDescent="0.25">
      <c r="C889" s="65"/>
      <c r="D889" s="65"/>
      <c r="E889" s="65"/>
      <c r="F889" s="65"/>
      <c r="G889" s="65"/>
      <c r="H889" s="66"/>
      <c r="I889" s="59"/>
      <c r="J889" s="88"/>
      <c r="K889" s="88"/>
    </row>
    <row r="890" spans="3:11" ht="15.75" customHeight="1" x14ac:dyDescent="0.25">
      <c r="C890" s="65"/>
      <c r="D890" s="65"/>
      <c r="E890" s="65"/>
      <c r="F890" s="65"/>
      <c r="G890" s="65"/>
      <c r="H890" s="66"/>
      <c r="I890" s="59"/>
      <c r="J890" s="88"/>
      <c r="K890" s="88"/>
    </row>
    <row r="891" spans="3:11" ht="15.75" customHeight="1" x14ac:dyDescent="0.25">
      <c r="C891" s="65"/>
      <c r="D891" s="65"/>
      <c r="E891" s="65"/>
      <c r="F891" s="65"/>
      <c r="G891" s="65"/>
      <c r="H891" s="66"/>
      <c r="I891" s="59"/>
      <c r="J891" s="88"/>
      <c r="K891" s="88"/>
    </row>
    <row r="892" spans="3:11" ht="15.75" customHeight="1" x14ac:dyDescent="0.25">
      <c r="C892" s="65"/>
      <c r="D892" s="65"/>
      <c r="E892" s="65"/>
      <c r="F892" s="65"/>
      <c r="G892" s="65"/>
      <c r="H892" s="66"/>
      <c r="I892" s="59"/>
      <c r="J892" s="88"/>
      <c r="K892" s="88"/>
    </row>
    <row r="893" spans="3:11" ht="15.75" customHeight="1" x14ac:dyDescent="0.25">
      <c r="C893" s="65"/>
      <c r="D893" s="65"/>
      <c r="E893" s="65"/>
      <c r="F893" s="65"/>
      <c r="G893" s="65"/>
      <c r="H893" s="66"/>
      <c r="I893" s="59"/>
      <c r="J893" s="88"/>
      <c r="K893" s="88"/>
    </row>
    <row r="894" spans="3:11" ht="15.75" customHeight="1" x14ac:dyDescent="0.25">
      <c r="C894" s="65"/>
      <c r="D894" s="65"/>
      <c r="E894" s="65"/>
      <c r="F894" s="65"/>
      <c r="G894" s="65"/>
      <c r="H894" s="66"/>
      <c r="I894" s="59"/>
      <c r="J894" s="88"/>
      <c r="K894" s="88"/>
    </row>
    <row r="895" spans="3:11" ht="15.75" customHeight="1" x14ac:dyDescent="0.25">
      <c r="C895" s="65"/>
      <c r="D895" s="65"/>
      <c r="E895" s="65"/>
      <c r="F895" s="65"/>
      <c r="G895" s="65"/>
      <c r="H895" s="66"/>
      <c r="I895" s="59"/>
      <c r="J895" s="88"/>
      <c r="K895" s="88"/>
    </row>
    <row r="896" spans="3:11" ht="15.75" customHeight="1" x14ac:dyDescent="0.25">
      <c r="C896" s="65"/>
      <c r="D896" s="65"/>
      <c r="E896" s="65"/>
      <c r="F896" s="65"/>
      <c r="G896" s="65"/>
      <c r="H896" s="66"/>
      <c r="I896" s="59"/>
      <c r="J896" s="88"/>
      <c r="K896" s="88"/>
    </row>
    <row r="897" spans="3:11" ht="15.75" customHeight="1" x14ac:dyDescent="0.25">
      <c r="C897" s="65"/>
      <c r="D897" s="65"/>
      <c r="E897" s="65"/>
      <c r="F897" s="65"/>
      <c r="G897" s="65"/>
      <c r="H897" s="66"/>
      <c r="I897" s="59"/>
      <c r="J897" s="88"/>
      <c r="K897" s="88"/>
    </row>
    <row r="898" spans="3:11" ht="15.75" customHeight="1" x14ac:dyDescent="0.25">
      <c r="C898" s="65"/>
      <c r="D898" s="65"/>
      <c r="E898" s="65"/>
      <c r="F898" s="65"/>
      <c r="G898" s="65"/>
      <c r="H898" s="66"/>
      <c r="I898" s="59"/>
      <c r="J898" s="88"/>
      <c r="K898" s="88"/>
    </row>
    <row r="899" spans="3:11" ht="15.75" customHeight="1" x14ac:dyDescent="0.25">
      <c r="C899" s="65"/>
      <c r="D899" s="65"/>
      <c r="E899" s="65"/>
      <c r="F899" s="65"/>
      <c r="G899" s="65"/>
      <c r="H899" s="66"/>
      <c r="I899" s="59"/>
      <c r="J899" s="88"/>
      <c r="K899" s="88"/>
    </row>
    <row r="900" spans="3:11" ht="15.75" customHeight="1" x14ac:dyDescent="0.25">
      <c r="C900" s="65"/>
      <c r="D900" s="65"/>
      <c r="E900" s="65"/>
      <c r="F900" s="65"/>
      <c r="G900" s="65"/>
      <c r="H900" s="66"/>
      <c r="I900" s="59"/>
      <c r="J900" s="88"/>
      <c r="K900" s="88"/>
    </row>
    <row r="901" spans="3:11" ht="15.75" customHeight="1" x14ac:dyDescent="0.25">
      <c r="C901" s="65"/>
      <c r="D901" s="65"/>
      <c r="E901" s="65"/>
      <c r="F901" s="65"/>
      <c r="G901" s="65"/>
      <c r="H901" s="66"/>
      <c r="I901" s="59"/>
      <c r="J901" s="88"/>
      <c r="K901" s="88"/>
    </row>
    <row r="902" spans="3:11" ht="15.75" customHeight="1" x14ac:dyDescent="0.25">
      <c r="C902" s="65"/>
      <c r="D902" s="65"/>
      <c r="E902" s="65"/>
      <c r="F902" s="65"/>
      <c r="G902" s="65"/>
      <c r="H902" s="66"/>
      <c r="I902" s="59"/>
      <c r="J902" s="88"/>
      <c r="K902" s="88"/>
    </row>
    <row r="903" spans="3:11" ht="15.75" customHeight="1" x14ac:dyDescent="0.25">
      <c r="C903" s="65"/>
      <c r="D903" s="65"/>
      <c r="E903" s="65"/>
      <c r="F903" s="65"/>
      <c r="G903" s="65"/>
      <c r="H903" s="66"/>
      <c r="I903" s="59"/>
      <c r="J903" s="88"/>
      <c r="K903" s="88"/>
    </row>
    <row r="904" spans="3:11" ht="15.75" customHeight="1" x14ac:dyDescent="0.25">
      <c r="C904" s="65"/>
      <c r="D904" s="65"/>
      <c r="E904" s="65"/>
      <c r="F904" s="65"/>
      <c r="G904" s="65"/>
      <c r="H904" s="66"/>
      <c r="I904" s="59"/>
      <c r="J904" s="88"/>
      <c r="K904" s="88"/>
    </row>
    <row r="905" spans="3:11" ht="15.75" customHeight="1" x14ac:dyDescent="0.25">
      <c r="C905" s="65"/>
      <c r="D905" s="65"/>
      <c r="E905" s="65"/>
      <c r="F905" s="65"/>
      <c r="G905" s="65"/>
      <c r="H905" s="66"/>
      <c r="I905" s="59"/>
      <c r="J905" s="88"/>
      <c r="K905" s="88"/>
    </row>
    <row r="906" spans="3:11" ht="15.75" customHeight="1" x14ac:dyDescent="0.25">
      <c r="C906" s="65"/>
      <c r="D906" s="65"/>
      <c r="E906" s="65"/>
      <c r="F906" s="65"/>
      <c r="G906" s="65"/>
      <c r="H906" s="66"/>
      <c r="I906" s="59"/>
      <c r="J906" s="88"/>
      <c r="K906" s="88"/>
    </row>
    <row r="907" spans="3:11" ht="15.75" customHeight="1" x14ac:dyDescent="0.25">
      <c r="C907" s="65"/>
      <c r="D907" s="65"/>
      <c r="E907" s="65"/>
      <c r="F907" s="65"/>
      <c r="G907" s="65"/>
      <c r="H907" s="66"/>
      <c r="I907" s="59"/>
      <c r="J907" s="88"/>
      <c r="K907" s="88"/>
    </row>
    <row r="908" spans="3:11" ht="15.75" customHeight="1" x14ac:dyDescent="0.25">
      <c r="C908" s="65"/>
      <c r="D908" s="65"/>
      <c r="E908" s="65"/>
      <c r="F908" s="65"/>
      <c r="G908" s="65"/>
      <c r="H908" s="66"/>
      <c r="I908" s="59"/>
      <c r="J908" s="88"/>
      <c r="K908" s="88"/>
    </row>
    <row r="909" spans="3:11" ht="15.75" customHeight="1" x14ac:dyDescent="0.25">
      <c r="C909" s="65"/>
      <c r="D909" s="65"/>
      <c r="E909" s="65"/>
      <c r="F909" s="65"/>
      <c r="G909" s="65"/>
      <c r="H909" s="66"/>
      <c r="I909" s="59"/>
      <c r="J909" s="88"/>
      <c r="K909" s="88"/>
    </row>
    <row r="910" spans="3:11" ht="15.75" customHeight="1" x14ac:dyDescent="0.25">
      <c r="C910" s="65"/>
      <c r="D910" s="65"/>
      <c r="E910" s="65"/>
      <c r="F910" s="65"/>
      <c r="G910" s="65"/>
      <c r="H910" s="66"/>
      <c r="I910" s="59"/>
      <c r="J910" s="88"/>
      <c r="K910" s="88"/>
    </row>
    <row r="911" spans="3:11" ht="15.75" customHeight="1" x14ac:dyDescent="0.25">
      <c r="C911" s="65"/>
      <c r="D911" s="65"/>
      <c r="E911" s="65"/>
      <c r="F911" s="65"/>
      <c r="G911" s="65"/>
      <c r="H911" s="66"/>
      <c r="I911" s="59"/>
      <c r="J911" s="88"/>
      <c r="K911" s="88"/>
    </row>
    <row r="912" spans="3:11" ht="15.75" customHeight="1" x14ac:dyDescent="0.25">
      <c r="C912" s="65"/>
      <c r="D912" s="65"/>
      <c r="E912" s="65"/>
      <c r="F912" s="65"/>
      <c r="G912" s="65"/>
      <c r="H912" s="66"/>
      <c r="I912" s="59"/>
      <c r="J912" s="88"/>
      <c r="K912" s="88"/>
    </row>
    <row r="913" spans="3:11" ht="15.75" customHeight="1" x14ac:dyDescent="0.25">
      <c r="C913" s="65"/>
      <c r="D913" s="65"/>
      <c r="E913" s="65"/>
      <c r="F913" s="65"/>
      <c r="G913" s="65"/>
      <c r="H913" s="66"/>
      <c r="I913" s="59"/>
      <c r="J913" s="88"/>
      <c r="K913" s="88"/>
    </row>
    <row r="914" spans="3:11" ht="15.75" customHeight="1" x14ac:dyDescent="0.25">
      <c r="C914" s="65"/>
      <c r="D914" s="65"/>
      <c r="E914" s="65"/>
      <c r="F914" s="65"/>
      <c r="G914" s="65"/>
      <c r="H914" s="66"/>
      <c r="I914" s="59"/>
      <c r="J914" s="88"/>
      <c r="K914" s="88"/>
    </row>
    <row r="915" spans="3:11" ht="15.75" customHeight="1" x14ac:dyDescent="0.25">
      <c r="C915" s="65"/>
      <c r="D915" s="65"/>
      <c r="E915" s="65"/>
      <c r="F915" s="65"/>
      <c r="G915" s="65"/>
      <c r="H915" s="66"/>
      <c r="I915" s="59"/>
      <c r="J915" s="88"/>
      <c r="K915" s="88"/>
    </row>
    <row r="916" spans="3:11" ht="15.75" customHeight="1" x14ac:dyDescent="0.25">
      <c r="C916" s="65"/>
      <c r="D916" s="65"/>
      <c r="E916" s="65"/>
      <c r="F916" s="65"/>
      <c r="G916" s="65"/>
      <c r="H916" s="66"/>
      <c r="I916" s="59"/>
      <c r="J916" s="88"/>
      <c r="K916" s="88"/>
    </row>
    <row r="917" spans="3:11" ht="15.75" customHeight="1" x14ac:dyDescent="0.25">
      <c r="C917" s="65"/>
      <c r="D917" s="65"/>
      <c r="E917" s="65"/>
      <c r="F917" s="65"/>
      <c r="G917" s="65"/>
      <c r="H917" s="66"/>
      <c r="I917" s="59"/>
      <c r="J917" s="88"/>
      <c r="K917" s="88"/>
    </row>
    <row r="918" spans="3:11" ht="15.75" customHeight="1" x14ac:dyDescent="0.25">
      <c r="C918" s="65"/>
      <c r="D918" s="65"/>
      <c r="E918" s="65"/>
      <c r="F918" s="65"/>
      <c r="G918" s="65"/>
      <c r="H918" s="66"/>
      <c r="I918" s="59"/>
      <c r="J918" s="88"/>
      <c r="K918" s="88"/>
    </row>
    <row r="919" spans="3:11" ht="15.75" customHeight="1" x14ac:dyDescent="0.25">
      <c r="C919" s="65"/>
      <c r="D919" s="65"/>
      <c r="E919" s="65"/>
      <c r="F919" s="65"/>
      <c r="G919" s="65"/>
      <c r="H919" s="66"/>
      <c r="I919" s="59"/>
      <c r="J919" s="88"/>
      <c r="K919" s="88"/>
    </row>
    <row r="920" spans="3:11" ht="15.75" customHeight="1" x14ac:dyDescent="0.25">
      <c r="C920" s="65"/>
      <c r="D920" s="65"/>
      <c r="E920" s="65"/>
      <c r="F920" s="65"/>
      <c r="G920" s="65"/>
      <c r="H920" s="66"/>
      <c r="I920" s="59"/>
      <c r="J920" s="88"/>
      <c r="K920" s="88"/>
    </row>
    <row r="921" spans="3:11" ht="15.75" customHeight="1" x14ac:dyDescent="0.25">
      <c r="C921" s="65"/>
      <c r="D921" s="65"/>
      <c r="E921" s="65"/>
      <c r="F921" s="65"/>
      <c r="G921" s="65"/>
      <c r="H921" s="66"/>
      <c r="I921" s="59"/>
      <c r="J921" s="88"/>
      <c r="K921" s="88"/>
    </row>
    <row r="922" spans="3:11" ht="15.75" customHeight="1" x14ac:dyDescent="0.25">
      <c r="C922" s="65"/>
      <c r="D922" s="65"/>
      <c r="E922" s="65"/>
      <c r="F922" s="65"/>
      <c r="G922" s="65"/>
      <c r="H922" s="66"/>
      <c r="I922" s="59"/>
      <c r="J922" s="88"/>
      <c r="K922" s="88"/>
    </row>
    <row r="923" spans="3:11" ht="15.75" customHeight="1" x14ac:dyDescent="0.25">
      <c r="C923" s="65"/>
      <c r="D923" s="65"/>
      <c r="E923" s="65"/>
      <c r="F923" s="65"/>
      <c r="G923" s="65"/>
      <c r="H923" s="66"/>
      <c r="I923" s="59"/>
      <c r="J923" s="88"/>
      <c r="K923" s="88"/>
    </row>
    <row r="924" spans="3:11" ht="15.75" customHeight="1" x14ac:dyDescent="0.25">
      <c r="C924" s="65"/>
      <c r="D924" s="65"/>
      <c r="E924" s="65"/>
      <c r="F924" s="65"/>
      <c r="G924" s="65"/>
      <c r="H924" s="66"/>
      <c r="I924" s="59"/>
      <c r="J924" s="88"/>
      <c r="K924" s="88"/>
    </row>
    <row r="925" spans="3:11" ht="15.75" customHeight="1" x14ac:dyDescent="0.25">
      <c r="C925" s="65"/>
      <c r="D925" s="65"/>
      <c r="E925" s="65"/>
      <c r="F925" s="65"/>
      <c r="G925" s="65"/>
      <c r="H925" s="66"/>
      <c r="I925" s="59"/>
      <c r="J925" s="88"/>
      <c r="K925" s="88"/>
    </row>
    <row r="926" spans="3:11" ht="15.75" customHeight="1" x14ac:dyDescent="0.25">
      <c r="C926" s="65"/>
      <c r="D926" s="65"/>
      <c r="E926" s="65"/>
      <c r="F926" s="65"/>
      <c r="G926" s="65"/>
      <c r="H926" s="66"/>
      <c r="I926" s="59"/>
      <c r="J926" s="88"/>
      <c r="K926" s="88"/>
    </row>
    <row r="927" spans="3:11" ht="15.75" customHeight="1" x14ac:dyDescent="0.25">
      <c r="C927" s="65"/>
      <c r="D927" s="65"/>
      <c r="E927" s="65"/>
      <c r="F927" s="65"/>
      <c r="G927" s="65"/>
      <c r="H927" s="66"/>
      <c r="I927" s="59"/>
      <c r="J927" s="88"/>
      <c r="K927" s="88"/>
    </row>
    <row r="928" spans="3:11" ht="15.75" customHeight="1" x14ac:dyDescent="0.25">
      <c r="C928" s="65"/>
      <c r="D928" s="65"/>
      <c r="E928" s="65"/>
      <c r="F928" s="65"/>
      <c r="G928" s="65"/>
      <c r="H928" s="66"/>
      <c r="I928" s="59"/>
      <c r="J928" s="88"/>
      <c r="K928" s="88"/>
    </row>
    <row r="929" spans="3:11" ht="15.75" customHeight="1" x14ac:dyDescent="0.25">
      <c r="C929" s="65"/>
      <c r="D929" s="65"/>
      <c r="E929" s="65"/>
      <c r="F929" s="65"/>
      <c r="G929" s="65"/>
      <c r="H929" s="66"/>
      <c r="I929" s="59"/>
      <c r="J929" s="88"/>
      <c r="K929" s="88"/>
    </row>
    <row r="930" spans="3:11" ht="15.75" customHeight="1" x14ac:dyDescent="0.25">
      <c r="C930" s="65"/>
      <c r="D930" s="65"/>
      <c r="E930" s="65"/>
      <c r="F930" s="65"/>
      <c r="G930" s="65"/>
      <c r="H930" s="66"/>
      <c r="I930" s="59"/>
      <c r="J930" s="88"/>
      <c r="K930" s="88"/>
    </row>
    <row r="931" spans="3:11" ht="15.75" customHeight="1" x14ac:dyDescent="0.25">
      <c r="C931" s="65"/>
      <c r="D931" s="65"/>
      <c r="E931" s="65"/>
      <c r="F931" s="65"/>
      <c r="G931" s="65"/>
      <c r="H931" s="66"/>
      <c r="I931" s="59"/>
      <c r="J931" s="88"/>
      <c r="K931" s="88"/>
    </row>
    <row r="932" spans="3:11" ht="15.75" customHeight="1" x14ac:dyDescent="0.25">
      <c r="C932" s="65"/>
      <c r="D932" s="65"/>
      <c r="E932" s="65"/>
      <c r="F932" s="65"/>
      <c r="G932" s="65"/>
      <c r="H932" s="66"/>
      <c r="I932" s="59"/>
      <c r="J932" s="88"/>
      <c r="K932" s="88"/>
    </row>
    <row r="933" spans="3:11" ht="15.75" customHeight="1" x14ac:dyDescent="0.25">
      <c r="C933" s="65"/>
      <c r="D933" s="65"/>
      <c r="E933" s="65"/>
      <c r="F933" s="65"/>
      <c r="G933" s="65"/>
      <c r="H933" s="66"/>
      <c r="I933" s="59"/>
      <c r="J933" s="88"/>
      <c r="K933" s="88"/>
    </row>
    <row r="934" spans="3:11" ht="15.75" customHeight="1" x14ac:dyDescent="0.25">
      <c r="C934" s="65"/>
      <c r="D934" s="65"/>
      <c r="E934" s="65"/>
      <c r="F934" s="65"/>
      <c r="G934" s="65"/>
      <c r="H934" s="66"/>
      <c r="I934" s="59"/>
      <c r="J934" s="88"/>
      <c r="K934" s="88"/>
    </row>
    <row r="935" spans="3:11" ht="15.75" customHeight="1" x14ac:dyDescent="0.25">
      <c r="C935" s="65"/>
      <c r="D935" s="65"/>
      <c r="E935" s="65"/>
      <c r="F935" s="65"/>
      <c r="G935" s="65"/>
      <c r="H935" s="66"/>
      <c r="I935" s="59"/>
      <c r="J935" s="88"/>
      <c r="K935" s="88"/>
    </row>
    <row r="936" spans="3:11" ht="15.75" customHeight="1" x14ac:dyDescent="0.25">
      <c r="C936" s="65"/>
      <c r="D936" s="65"/>
      <c r="E936" s="65"/>
      <c r="F936" s="65"/>
      <c r="G936" s="65"/>
      <c r="H936" s="66"/>
      <c r="I936" s="59"/>
      <c r="J936" s="88"/>
      <c r="K936" s="88"/>
    </row>
    <row r="937" spans="3:11" ht="15.75" customHeight="1" x14ac:dyDescent="0.25">
      <c r="C937" s="65"/>
      <c r="D937" s="65"/>
      <c r="E937" s="65"/>
      <c r="F937" s="65"/>
      <c r="G937" s="65"/>
      <c r="H937" s="66"/>
      <c r="I937" s="59"/>
      <c r="J937" s="88"/>
      <c r="K937" s="88"/>
    </row>
    <row r="938" spans="3:11" ht="15.75" customHeight="1" x14ac:dyDescent="0.25">
      <c r="C938" s="65"/>
      <c r="D938" s="65"/>
      <c r="E938" s="65"/>
      <c r="F938" s="65"/>
      <c r="G938" s="65"/>
      <c r="H938" s="66"/>
      <c r="I938" s="59"/>
      <c r="J938" s="88"/>
      <c r="K938" s="88"/>
    </row>
    <row r="939" spans="3:11" ht="15.75" customHeight="1" x14ac:dyDescent="0.25">
      <c r="C939" s="65"/>
      <c r="D939" s="65"/>
      <c r="E939" s="65"/>
      <c r="F939" s="65"/>
      <c r="G939" s="65"/>
      <c r="H939" s="66"/>
      <c r="I939" s="59"/>
      <c r="J939" s="88"/>
      <c r="K939" s="88"/>
    </row>
    <row r="940" spans="3:11" ht="15.75" customHeight="1" x14ac:dyDescent="0.25">
      <c r="C940" s="65"/>
      <c r="D940" s="65"/>
      <c r="E940" s="65"/>
      <c r="F940" s="65"/>
      <c r="G940" s="65"/>
      <c r="H940" s="66"/>
      <c r="I940" s="59"/>
      <c r="J940" s="88"/>
      <c r="K940" s="88"/>
    </row>
    <row r="941" spans="3:11" ht="15.75" customHeight="1" x14ac:dyDescent="0.25">
      <c r="C941" s="65"/>
      <c r="D941" s="65"/>
      <c r="E941" s="65"/>
      <c r="F941" s="65"/>
      <c r="G941" s="65"/>
      <c r="H941" s="66"/>
      <c r="I941" s="59"/>
      <c r="J941" s="88"/>
      <c r="K941" s="88"/>
    </row>
    <row r="942" spans="3:11" ht="15.75" customHeight="1" x14ac:dyDescent="0.25">
      <c r="C942" s="65"/>
      <c r="D942" s="65"/>
      <c r="E942" s="65"/>
      <c r="F942" s="65"/>
      <c r="G942" s="65"/>
      <c r="H942" s="66"/>
      <c r="I942" s="59"/>
      <c r="J942" s="88"/>
      <c r="K942" s="88"/>
    </row>
    <row r="943" spans="3:11" ht="15.75" customHeight="1" x14ac:dyDescent="0.25">
      <c r="C943" s="65"/>
      <c r="D943" s="65"/>
      <c r="E943" s="65"/>
      <c r="F943" s="65"/>
      <c r="G943" s="65"/>
      <c r="H943" s="66"/>
      <c r="I943" s="59"/>
      <c r="J943" s="88"/>
      <c r="K943" s="88"/>
    </row>
    <row r="944" spans="3:11" ht="15.75" customHeight="1" x14ac:dyDescent="0.25">
      <c r="C944" s="65"/>
      <c r="D944" s="65"/>
      <c r="E944" s="65"/>
      <c r="F944" s="65"/>
      <c r="G944" s="65"/>
      <c r="H944" s="66"/>
      <c r="I944" s="59"/>
      <c r="J944" s="88"/>
      <c r="K944" s="88"/>
    </row>
    <row r="945" spans="3:11" ht="15.75" customHeight="1" x14ac:dyDescent="0.25">
      <c r="C945" s="65"/>
      <c r="D945" s="65"/>
      <c r="E945" s="65"/>
      <c r="F945" s="65"/>
      <c r="G945" s="65"/>
      <c r="H945" s="66"/>
      <c r="I945" s="59"/>
      <c r="J945" s="88"/>
      <c r="K945" s="88"/>
    </row>
    <row r="946" spans="3:11" ht="15.75" customHeight="1" x14ac:dyDescent="0.25">
      <c r="C946" s="65"/>
      <c r="D946" s="65"/>
      <c r="E946" s="65"/>
      <c r="F946" s="65"/>
      <c r="G946" s="65"/>
      <c r="H946" s="66"/>
      <c r="I946" s="59"/>
      <c r="J946" s="88"/>
      <c r="K946" s="88"/>
    </row>
    <row r="947" spans="3:11" ht="15.75" customHeight="1" x14ac:dyDescent="0.25">
      <c r="C947" s="65"/>
      <c r="D947" s="65"/>
      <c r="E947" s="65"/>
      <c r="F947" s="65"/>
      <c r="G947" s="65"/>
      <c r="H947" s="66"/>
      <c r="I947" s="59"/>
      <c r="J947" s="88"/>
      <c r="K947" s="88"/>
    </row>
    <row r="948" spans="3:11" ht="15.75" customHeight="1" x14ac:dyDescent="0.25">
      <c r="C948" s="65"/>
      <c r="D948" s="65"/>
      <c r="E948" s="65"/>
      <c r="F948" s="65"/>
      <c r="G948" s="65"/>
      <c r="H948" s="66"/>
      <c r="I948" s="59"/>
      <c r="J948" s="88"/>
      <c r="K948" s="88"/>
    </row>
    <row r="949" spans="3:11" ht="15.75" customHeight="1" x14ac:dyDescent="0.25">
      <c r="C949" s="65"/>
      <c r="D949" s="65"/>
      <c r="E949" s="65"/>
      <c r="F949" s="65"/>
      <c r="G949" s="65"/>
      <c r="H949" s="66"/>
      <c r="I949" s="59"/>
      <c r="J949" s="88"/>
      <c r="K949" s="88"/>
    </row>
    <row r="950" spans="3:11" ht="15.75" customHeight="1" x14ac:dyDescent="0.25">
      <c r="C950" s="65"/>
      <c r="D950" s="65"/>
      <c r="E950" s="65"/>
      <c r="F950" s="65"/>
      <c r="G950" s="65"/>
      <c r="H950" s="66"/>
      <c r="I950" s="59"/>
      <c r="J950" s="88"/>
      <c r="K950" s="88"/>
    </row>
    <row r="951" spans="3:11" ht="15.75" customHeight="1" x14ac:dyDescent="0.25">
      <c r="C951" s="65"/>
      <c r="D951" s="65"/>
      <c r="E951" s="65"/>
      <c r="F951" s="65"/>
      <c r="G951" s="65"/>
      <c r="H951" s="66"/>
      <c r="I951" s="59"/>
      <c r="J951" s="88"/>
      <c r="K951" s="88"/>
    </row>
    <row r="952" spans="3:11" ht="15.75" customHeight="1" x14ac:dyDescent="0.25">
      <c r="C952" s="65"/>
      <c r="D952" s="65"/>
      <c r="E952" s="65"/>
      <c r="F952" s="65"/>
      <c r="G952" s="65"/>
      <c r="H952" s="66"/>
      <c r="I952" s="59"/>
      <c r="J952" s="88"/>
      <c r="K952" s="88"/>
    </row>
    <row r="953" spans="3:11" ht="15.75" customHeight="1" x14ac:dyDescent="0.25">
      <c r="C953" s="65"/>
      <c r="D953" s="65"/>
      <c r="E953" s="65"/>
      <c r="F953" s="65"/>
      <c r="G953" s="65"/>
      <c r="H953" s="66"/>
      <c r="I953" s="59"/>
      <c r="J953" s="88"/>
      <c r="K953" s="88"/>
    </row>
    <row r="954" spans="3:11" ht="15.75" customHeight="1" x14ac:dyDescent="0.25">
      <c r="C954" s="65"/>
      <c r="D954" s="65"/>
      <c r="E954" s="65"/>
      <c r="F954" s="65"/>
      <c r="G954" s="65"/>
      <c r="H954" s="66"/>
      <c r="I954" s="59"/>
      <c r="J954" s="88"/>
      <c r="K954" s="88"/>
    </row>
    <row r="955" spans="3:11" ht="15.75" customHeight="1" x14ac:dyDescent="0.25">
      <c r="C955" s="65"/>
      <c r="D955" s="65"/>
      <c r="E955" s="65"/>
      <c r="F955" s="65"/>
      <c r="G955" s="65"/>
      <c r="H955" s="66"/>
      <c r="I955" s="59"/>
      <c r="J955" s="88"/>
      <c r="K955" s="88"/>
    </row>
    <row r="956" spans="3:11" ht="15.75" customHeight="1" x14ac:dyDescent="0.25">
      <c r="C956" s="65"/>
      <c r="D956" s="65"/>
      <c r="E956" s="65"/>
      <c r="F956" s="65"/>
      <c r="G956" s="65"/>
      <c r="H956" s="66"/>
      <c r="I956" s="59"/>
      <c r="J956" s="88"/>
      <c r="K956" s="88"/>
    </row>
    <row r="957" spans="3:11" ht="15.75" customHeight="1" x14ac:dyDescent="0.25">
      <c r="C957" s="65"/>
      <c r="D957" s="65"/>
      <c r="E957" s="65"/>
      <c r="F957" s="65"/>
      <c r="G957" s="65"/>
      <c r="H957" s="66"/>
      <c r="I957" s="59"/>
      <c r="J957" s="88"/>
      <c r="K957" s="88"/>
    </row>
    <row r="958" spans="3:11" ht="15.75" customHeight="1" x14ac:dyDescent="0.25">
      <c r="C958" s="65"/>
      <c r="D958" s="65"/>
      <c r="E958" s="65"/>
      <c r="F958" s="65"/>
      <c r="G958" s="65"/>
      <c r="H958" s="66"/>
      <c r="I958" s="59"/>
      <c r="J958" s="88"/>
      <c r="K958" s="88"/>
    </row>
    <row r="959" spans="3:11" ht="15.75" customHeight="1" x14ac:dyDescent="0.25">
      <c r="C959" s="65"/>
      <c r="D959" s="65"/>
      <c r="E959" s="65"/>
      <c r="F959" s="65"/>
      <c r="G959" s="65"/>
      <c r="H959" s="66"/>
      <c r="I959" s="59"/>
      <c r="J959" s="88"/>
      <c r="K959" s="88"/>
    </row>
    <row r="960" spans="3:11" ht="15.75" customHeight="1" x14ac:dyDescent="0.25">
      <c r="C960" s="65"/>
      <c r="D960" s="65"/>
      <c r="E960" s="65"/>
      <c r="F960" s="65"/>
      <c r="G960" s="65"/>
      <c r="H960" s="66"/>
      <c r="I960" s="59"/>
      <c r="J960" s="88"/>
      <c r="K960" s="88"/>
    </row>
    <row r="961" spans="3:11" ht="15.75" customHeight="1" x14ac:dyDescent="0.25">
      <c r="C961" s="65"/>
      <c r="D961" s="65"/>
      <c r="E961" s="65"/>
      <c r="F961" s="65"/>
      <c r="G961" s="65"/>
      <c r="H961" s="66"/>
      <c r="I961" s="59"/>
      <c r="J961" s="88"/>
      <c r="K961" s="88"/>
    </row>
    <row r="962" spans="3:11" ht="15.75" customHeight="1" x14ac:dyDescent="0.25">
      <c r="C962" s="65"/>
      <c r="D962" s="65"/>
      <c r="E962" s="65"/>
      <c r="F962" s="65"/>
      <c r="G962" s="65"/>
      <c r="H962" s="66"/>
      <c r="I962" s="59"/>
      <c r="J962" s="88"/>
      <c r="K962" s="88"/>
    </row>
    <row r="963" spans="3:11" ht="15.75" customHeight="1" x14ac:dyDescent="0.25">
      <c r="C963" s="65"/>
      <c r="D963" s="65"/>
      <c r="E963" s="65"/>
      <c r="F963" s="65"/>
      <c r="G963" s="65"/>
      <c r="H963" s="66"/>
      <c r="I963" s="59"/>
      <c r="J963" s="88"/>
      <c r="K963" s="88"/>
    </row>
    <row r="964" spans="3:11" ht="15.75" customHeight="1" x14ac:dyDescent="0.25">
      <c r="C964" s="65"/>
      <c r="D964" s="65"/>
      <c r="E964" s="65"/>
      <c r="F964" s="65"/>
      <c r="G964" s="65"/>
      <c r="H964" s="66"/>
      <c r="I964" s="59"/>
      <c r="J964" s="88"/>
      <c r="K964" s="88"/>
    </row>
    <row r="965" spans="3:11" ht="15.75" customHeight="1" x14ac:dyDescent="0.25">
      <c r="C965" s="65"/>
      <c r="D965" s="65"/>
      <c r="E965" s="65"/>
      <c r="F965" s="65"/>
      <c r="G965" s="65"/>
      <c r="H965" s="66"/>
      <c r="I965" s="59"/>
      <c r="J965" s="88"/>
      <c r="K965" s="88"/>
    </row>
    <row r="966" spans="3:11" ht="15.75" customHeight="1" x14ac:dyDescent="0.25">
      <c r="C966" s="65"/>
      <c r="D966" s="65"/>
      <c r="E966" s="65"/>
      <c r="F966" s="65"/>
      <c r="G966" s="65"/>
      <c r="H966" s="66"/>
      <c r="I966" s="59"/>
      <c r="J966" s="88"/>
      <c r="K966" s="88"/>
    </row>
    <row r="967" spans="3:11" ht="15.75" customHeight="1" x14ac:dyDescent="0.25">
      <c r="C967" s="65"/>
      <c r="D967" s="65"/>
      <c r="E967" s="65"/>
      <c r="F967" s="65"/>
      <c r="G967" s="65"/>
      <c r="H967" s="66"/>
      <c r="I967" s="59"/>
      <c r="J967" s="88"/>
      <c r="K967" s="88"/>
    </row>
    <row r="968" spans="3:11" ht="15.75" customHeight="1" x14ac:dyDescent="0.25">
      <c r="C968" s="65"/>
      <c r="D968" s="65"/>
      <c r="E968" s="65"/>
      <c r="F968" s="65"/>
      <c r="G968" s="65"/>
      <c r="H968" s="66"/>
      <c r="I968" s="59"/>
      <c r="J968" s="88"/>
      <c r="K968" s="88"/>
    </row>
    <row r="969" spans="3:11" ht="15.75" customHeight="1" x14ac:dyDescent="0.25">
      <c r="C969" s="65"/>
      <c r="D969" s="65"/>
      <c r="E969" s="65"/>
      <c r="F969" s="65"/>
      <c r="G969" s="65"/>
      <c r="H969" s="66"/>
      <c r="I969" s="59"/>
      <c r="J969" s="88"/>
      <c r="K969" s="88"/>
    </row>
    <row r="970" spans="3:11" ht="15.75" customHeight="1" x14ac:dyDescent="0.25">
      <c r="C970" s="65"/>
      <c r="D970" s="65"/>
      <c r="E970" s="65"/>
      <c r="F970" s="65"/>
      <c r="G970" s="65"/>
      <c r="H970" s="66"/>
      <c r="I970" s="59"/>
      <c r="J970" s="88"/>
      <c r="K970" s="88"/>
    </row>
    <row r="971" spans="3:11" ht="15.75" customHeight="1" x14ac:dyDescent="0.25">
      <c r="C971" s="65"/>
      <c r="D971" s="65"/>
      <c r="E971" s="65"/>
      <c r="F971" s="65"/>
      <c r="G971" s="65"/>
      <c r="H971" s="66"/>
      <c r="I971" s="59"/>
      <c r="J971" s="88"/>
      <c r="K971" s="88"/>
    </row>
    <row r="972" spans="3:11" ht="15.75" customHeight="1" x14ac:dyDescent="0.25">
      <c r="C972" s="65"/>
      <c r="D972" s="65"/>
      <c r="E972" s="65"/>
      <c r="F972" s="65"/>
      <c r="G972" s="65"/>
      <c r="H972" s="66"/>
      <c r="I972" s="59"/>
      <c r="J972" s="88"/>
      <c r="K972" s="88"/>
    </row>
    <row r="973" spans="3:11" ht="15.75" customHeight="1" x14ac:dyDescent="0.25">
      <c r="C973" s="65"/>
      <c r="D973" s="65"/>
      <c r="E973" s="65"/>
      <c r="F973" s="65"/>
      <c r="G973" s="65"/>
      <c r="H973" s="66"/>
      <c r="I973" s="59"/>
      <c r="J973" s="88"/>
      <c r="K973" s="88"/>
    </row>
    <row r="974" spans="3:11" ht="15.75" customHeight="1" x14ac:dyDescent="0.25">
      <c r="C974" s="65"/>
      <c r="D974" s="65"/>
      <c r="E974" s="65"/>
      <c r="F974" s="65"/>
      <c r="G974" s="65"/>
      <c r="H974" s="66"/>
      <c r="I974" s="59"/>
      <c r="J974" s="88"/>
      <c r="K974" s="88"/>
    </row>
    <row r="975" spans="3:11" ht="15.75" customHeight="1" x14ac:dyDescent="0.25">
      <c r="C975" s="65"/>
      <c r="D975" s="65"/>
      <c r="E975" s="65"/>
      <c r="F975" s="65"/>
      <c r="G975" s="65"/>
      <c r="H975" s="66"/>
      <c r="I975" s="59"/>
      <c r="J975" s="88"/>
      <c r="K975" s="88"/>
    </row>
    <row r="976" spans="3:11" ht="15.75" customHeight="1" x14ac:dyDescent="0.25">
      <c r="C976" s="65"/>
      <c r="D976" s="65"/>
      <c r="E976" s="65"/>
      <c r="F976" s="65"/>
      <c r="G976" s="65"/>
      <c r="H976" s="66"/>
      <c r="I976" s="59"/>
      <c r="J976" s="88"/>
      <c r="K976" s="88"/>
    </row>
    <row r="977" spans="3:11" ht="15.75" customHeight="1" x14ac:dyDescent="0.25">
      <c r="C977" s="65"/>
      <c r="D977" s="65"/>
      <c r="E977" s="65"/>
      <c r="F977" s="65"/>
      <c r="G977" s="65"/>
      <c r="H977" s="66"/>
      <c r="I977" s="59"/>
      <c r="J977" s="88"/>
      <c r="K977" s="88"/>
    </row>
    <row r="978" spans="3:11" ht="15.75" customHeight="1" x14ac:dyDescent="0.25">
      <c r="C978" s="65"/>
      <c r="D978" s="65"/>
      <c r="E978" s="65"/>
      <c r="F978" s="65"/>
      <c r="G978" s="65"/>
      <c r="H978" s="66"/>
      <c r="I978" s="59"/>
      <c r="J978" s="88"/>
      <c r="K978" s="88"/>
    </row>
    <row r="979" spans="3:11" ht="15.75" customHeight="1" x14ac:dyDescent="0.25">
      <c r="C979" s="65"/>
      <c r="D979" s="65"/>
      <c r="E979" s="65"/>
      <c r="F979" s="65"/>
      <c r="G979" s="65"/>
      <c r="H979" s="66"/>
      <c r="I979" s="59"/>
      <c r="J979" s="88"/>
      <c r="K979" s="88"/>
    </row>
    <row r="980" spans="3:11" ht="15.75" customHeight="1" x14ac:dyDescent="0.25">
      <c r="C980" s="65"/>
      <c r="D980" s="65"/>
      <c r="E980" s="65"/>
      <c r="F980" s="65"/>
      <c r="G980" s="65"/>
      <c r="H980" s="66"/>
      <c r="I980" s="59"/>
      <c r="J980" s="88"/>
      <c r="K980" s="88"/>
    </row>
    <row r="981" spans="3:11" ht="15.75" customHeight="1" x14ac:dyDescent="0.25">
      <c r="C981" s="65"/>
      <c r="D981" s="65"/>
      <c r="E981" s="65"/>
      <c r="F981" s="65"/>
      <c r="G981" s="65"/>
      <c r="H981" s="66"/>
      <c r="I981" s="59"/>
      <c r="J981" s="88"/>
      <c r="K981" s="88"/>
    </row>
    <row r="982" spans="3:11" ht="15.75" customHeight="1" x14ac:dyDescent="0.25">
      <c r="C982" s="65"/>
      <c r="D982" s="65"/>
      <c r="E982" s="65"/>
      <c r="F982" s="65"/>
      <c r="G982" s="65"/>
      <c r="H982" s="66"/>
      <c r="I982" s="59"/>
      <c r="J982" s="88"/>
      <c r="K982" s="88"/>
    </row>
    <row r="983" spans="3:11" ht="15.75" customHeight="1" x14ac:dyDescent="0.25">
      <c r="C983" s="65"/>
      <c r="D983" s="65"/>
      <c r="E983" s="65"/>
      <c r="F983" s="65"/>
      <c r="G983" s="65"/>
      <c r="H983" s="66"/>
      <c r="I983" s="59"/>
      <c r="J983" s="88"/>
      <c r="K983" s="88"/>
    </row>
    <row r="984" spans="3:11" ht="15.75" customHeight="1" x14ac:dyDescent="0.25">
      <c r="C984" s="65"/>
      <c r="D984" s="65"/>
      <c r="E984" s="65"/>
      <c r="F984" s="65"/>
      <c r="G984" s="65"/>
      <c r="H984" s="66"/>
      <c r="I984" s="59"/>
      <c r="J984" s="88"/>
      <c r="K984" s="88"/>
    </row>
    <row r="985" spans="3:11" ht="15.75" customHeight="1" x14ac:dyDescent="0.25">
      <c r="C985" s="65"/>
      <c r="D985" s="65"/>
      <c r="E985" s="65"/>
      <c r="F985" s="65"/>
      <c r="G985" s="65"/>
      <c r="H985" s="66"/>
      <c r="I985" s="59"/>
      <c r="J985" s="88"/>
      <c r="K985" s="88"/>
    </row>
    <row r="986" spans="3:11" ht="15.75" customHeight="1" x14ac:dyDescent="0.25">
      <c r="C986" s="65"/>
      <c r="D986" s="65"/>
      <c r="E986" s="65"/>
      <c r="F986" s="65"/>
      <c r="G986" s="65"/>
      <c r="H986" s="66"/>
      <c r="I986" s="59"/>
      <c r="J986" s="88"/>
      <c r="K986" s="88"/>
    </row>
    <row r="987" spans="3:11" ht="15.75" customHeight="1" x14ac:dyDescent="0.25">
      <c r="C987" s="65"/>
      <c r="D987" s="65"/>
      <c r="E987" s="65"/>
      <c r="F987" s="65"/>
      <c r="G987" s="65"/>
      <c r="H987" s="66"/>
      <c r="I987" s="59"/>
      <c r="J987" s="88"/>
      <c r="K987" s="88"/>
    </row>
    <row r="988" spans="3:11" ht="15.75" customHeight="1" x14ac:dyDescent="0.25">
      <c r="C988" s="65"/>
      <c r="D988" s="65"/>
      <c r="E988" s="65"/>
      <c r="F988" s="65"/>
      <c r="G988" s="65"/>
      <c r="H988" s="66"/>
      <c r="I988" s="59"/>
      <c r="J988" s="88"/>
      <c r="K988" s="88"/>
    </row>
    <row r="989" spans="3:11" ht="15.75" customHeight="1" x14ac:dyDescent="0.25">
      <c r="C989" s="65"/>
      <c r="D989" s="65"/>
      <c r="E989" s="65"/>
      <c r="F989" s="65"/>
      <c r="G989" s="65"/>
      <c r="H989" s="66"/>
      <c r="I989" s="59"/>
      <c r="J989" s="88"/>
      <c r="K989" s="88"/>
    </row>
    <row r="990" spans="3:11" ht="15.75" customHeight="1" x14ac:dyDescent="0.25">
      <c r="C990" s="65"/>
      <c r="D990" s="65"/>
      <c r="E990" s="65"/>
      <c r="F990" s="65"/>
      <c r="G990" s="65"/>
      <c r="H990" s="66"/>
      <c r="I990" s="59"/>
      <c r="J990" s="88"/>
      <c r="K990" s="88"/>
    </row>
    <row r="991" spans="3:11" ht="15.75" customHeight="1" x14ac:dyDescent="0.25">
      <c r="C991" s="65"/>
      <c r="D991" s="65"/>
      <c r="E991" s="65"/>
      <c r="F991" s="65"/>
      <c r="G991" s="65"/>
      <c r="H991" s="66"/>
      <c r="I991" s="59"/>
      <c r="J991" s="88"/>
      <c r="K991" s="88"/>
    </row>
    <row r="992" spans="3:11" ht="15.75" customHeight="1" x14ac:dyDescent="0.25">
      <c r="C992" s="65"/>
      <c r="D992" s="65"/>
      <c r="E992" s="65"/>
      <c r="F992" s="65"/>
      <c r="G992" s="65"/>
      <c r="H992" s="66"/>
      <c r="I992" s="59"/>
      <c r="J992" s="88"/>
      <c r="K992" s="88"/>
    </row>
    <row r="993" spans="3:11" ht="15.75" customHeight="1" x14ac:dyDescent="0.25">
      <c r="C993" s="65"/>
      <c r="D993" s="65"/>
      <c r="E993" s="65"/>
      <c r="F993" s="65"/>
      <c r="G993" s="65"/>
      <c r="H993" s="66"/>
      <c r="I993" s="59"/>
      <c r="J993" s="88"/>
      <c r="K993" s="88"/>
    </row>
    <row r="994" spans="3:11" ht="15.75" customHeight="1" x14ac:dyDescent="0.25">
      <c r="C994" s="65"/>
      <c r="D994" s="65"/>
      <c r="E994" s="65"/>
      <c r="F994" s="65"/>
      <c r="G994" s="65"/>
      <c r="H994" s="66"/>
      <c r="I994" s="59"/>
      <c r="J994" s="88"/>
      <c r="K994" s="88"/>
    </row>
    <row r="995" spans="3:11" ht="15.75" customHeight="1" x14ac:dyDescent="0.25">
      <c r="C995" s="65"/>
      <c r="D995" s="65"/>
      <c r="E995" s="65"/>
      <c r="F995" s="65"/>
      <c r="G995" s="65"/>
      <c r="H995" s="66"/>
      <c r="I995" s="59"/>
      <c r="J995" s="88"/>
      <c r="K995" s="88"/>
    </row>
    <row r="996" spans="3:11" ht="15.75" customHeight="1" x14ac:dyDescent="0.25">
      <c r="C996" s="65"/>
      <c r="D996" s="65"/>
      <c r="E996" s="65"/>
      <c r="F996" s="65"/>
      <c r="G996" s="65"/>
      <c r="H996" s="66"/>
      <c r="I996" s="59"/>
      <c r="J996" s="88"/>
      <c r="K996" s="88"/>
    </row>
    <row r="997" spans="3:11" ht="15.75" customHeight="1" x14ac:dyDescent="0.25">
      <c r="C997" s="65"/>
      <c r="D997" s="65"/>
      <c r="E997" s="65"/>
      <c r="F997" s="65"/>
      <c r="G997" s="65"/>
      <c r="H997" s="66"/>
      <c r="I997" s="59"/>
      <c r="J997" s="88"/>
      <c r="K997" s="88"/>
    </row>
    <row r="998" spans="3:11" ht="15.75" customHeight="1" x14ac:dyDescent="0.25">
      <c r="C998" s="65"/>
      <c r="D998" s="65"/>
      <c r="E998" s="65"/>
      <c r="F998" s="65"/>
      <c r="G998" s="65"/>
      <c r="H998" s="66"/>
      <c r="I998" s="59"/>
      <c r="J998" s="88"/>
      <c r="K998" s="88"/>
    </row>
    <row r="999" spans="3:11" ht="15.75" customHeight="1" x14ac:dyDescent="0.25">
      <c r="C999" s="65"/>
      <c r="D999" s="65"/>
      <c r="E999" s="65"/>
      <c r="F999" s="65"/>
      <c r="G999" s="65"/>
      <c r="H999" s="66"/>
      <c r="I999" s="59"/>
      <c r="J999" s="88"/>
      <c r="K999" s="88"/>
    </row>
    <row r="1000" spans="3:11" ht="15.75" customHeight="1" x14ac:dyDescent="0.25">
      <c r="C1000" s="65"/>
      <c r="D1000" s="65"/>
      <c r="E1000" s="65"/>
      <c r="F1000" s="65"/>
      <c r="G1000" s="65"/>
      <c r="H1000" s="66"/>
      <c r="I1000" s="59"/>
      <c r="J1000" s="88"/>
      <c r="K1000" s="88"/>
    </row>
    <row r="1001" spans="3:11" ht="15.75" customHeight="1" x14ac:dyDescent="0.25">
      <c r="C1001" s="65"/>
      <c r="D1001" s="65"/>
      <c r="E1001" s="65"/>
      <c r="F1001" s="65"/>
      <c r="G1001" s="65"/>
      <c r="H1001" s="66"/>
      <c r="I1001" s="59"/>
      <c r="J1001" s="88"/>
      <c r="K1001" s="88"/>
    </row>
    <row r="1002" spans="3:11" ht="15.75" customHeight="1" x14ac:dyDescent="0.25">
      <c r="C1002" s="65"/>
      <c r="D1002" s="65"/>
      <c r="E1002" s="65"/>
      <c r="F1002" s="65"/>
      <c r="G1002" s="65"/>
      <c r="H1002" s="66"/>
      <c r="I1002" s="59"/>
      <c r="J1002" s="88"/>
      <c r="K1002" s="88"/>
    </row>
    <row r="1003" spans="3:11" ht="15.75" customHeight="1" x14ac:dyDescent="0.25">
      <c r="C1003" s="65"/>
      <c r="D1003" s="65"/>
      <c r="E1003" s="65"/>
      <c r="F1003" s="65"/>
      <c r="G1003" s="65"/>
      <c r="H1003" s="66"/>
      <c r="I1003" s="59"/>
      <c r="J1003" s="88"/>
      <c r="K1003" s="88"/>
    </row>
    <row r="1004" spans="3:11" ht="15.75" customHeight="1" x14ac:dyDescent="0.25">
      <c r="C1004" s="65"/>
      <c r="D1004" s="65"/>
      <c r="E1004" s="65"/>
      <c r="F1004" s="65"/>
      <c r="G1004" s="65"/>
      <c r="H1004" s="66"/>
      <c r="I1004" s="59"/>
      <c r="J1004" s="88"/>
      <c r="K1004" s="88"/>
    </row>
    <row r="1005" spans="3:11" ht="15.75" customHeight="1" x14ac:dyDescent="0.25">
      <c r="C1005" s="65"/>
      <c r="D1005" s="65"/>
      <c r="E1005" s="65"/>
      <c r="F1005" s="65"/>
      <c r="G1005" s="65"/>
      <c r="H1005" s="66"/>
      <c r="I1005" s="59"/>
      <c r="J1005" s="88"/>
      <c r="K1005" s="88"/>
    </row>
    <row r="1006" spans="3:11" ht="15.75" customHeight="1" x14ac:dyDescent="0.25">
      <c r="C1006" s="65"/>
      <c r="D1006" s="65"/>
      <c r="E1006" s="65"/>
      <c r="F1006" s="65"/>
      <c r="G1006" s="65"/>
      <c r="H1006" s="66"/>
      <c r="I1006" s="59"/>
      <c r="J1006" s="88"/>
      <c r="K1006" s="88"/>
    </row>
    <row r="1007" spans="3:11" ht="15.75" customHeight="1" x14ac:dyDescent="0.25">
      <c r="C1007" s="65"/>
      <c r="D1007" s="65"/>
      <c r="E1007" s="65"/>
      <c r="F1007" s="65"/>
      <c r="G1007" s="65"/>
      <c r="H1007" s="66"/>
      <c r="I1007" s="59"/>
      <c r="J1007" s="88"/>
      <c r="K1007" s="88"/>
    </row>
    <row r="1008" spans="3:11" ht="15.75" customHeight="1" x14ac:dyDescent="0.25">
      <c r="C1008" s="65"/>
      <c r="D1008" s="65"/>
      <c r="E1008" s="65"/>
      <c r="F1008" s="65"/>
      <c r="G1008" s="65"/>
      <c r="H1008" s="66"/>
      <c r="I1008" s="59"/>
      <c r="J1008" s="88"/>
      <c r="K1008" s="88"/>
    </row>
    <row r="1009" spans="3:11" ht="15.75" customHeight="1" x14ac:dyDescent="0.25">
      <c r="C1009" s="65"/>
      <c r="D1009" s="65"/>
      <c r="E1009" s="65"/>
      <c r="F1009" s="65"/>
      <c r="G1009" s="65"/>
      <c r="H1009" s="66"/>
      <c r="I1009" s="59"/>
      <c r="J1009" s="88"/>
      <c r="K1009" s="88"/>
    </row>
    <row r="1010" spans="3:11" ht="15.75" customHeight="1" x14ac:dyDescent="0.25">
      <c r="C1010" s="65"/>
      <c r="D1010" s="65"/>
      <c r="E1010" s="65"/>
      <c r="F1010" s="65"/>
      <c r="G1010" s="65"/>
      <c r="H1010" s="66"/>
      <c r="I1010" s="59"/>
      <c r="J1010" s="88"/>
      <c r="K1010" s="88"/>
    </row>
    <row r="1011" spans="3:11" ht="15.75" customHeight="1" x14ac:dyDescent="0.25">
      <c r="C1011" s="65"/>
      <c r="D1011" s="65"/>
      <c r="E1011" s="65"/>
      <c r="F1011" s="65"/>
      <c r="G1011" s="65"/>
      <c r="H1011" s="66"/>
      <c r="I1011" s="59"/>
      <c r="J1011" s="88"/>
      <c r="K1011" s="88"/>
    </row>
  </sheetData>
  <sheetProtection algorithmName="SHA-512" hashValue="c2KJ5ISEDBqyh89Jqu9KQEnIHjjpBww+khyumo/JAHCDT5d+V4Qim2DugHfHWq51+c4dkCr+oy+j706REpkOng==" saltValue="StEdgBwlCc03Al7q8GWXfQ==" spinCount="100000" sheet="1" objects="1" scenarios="1"/>
  <mergeCells count="21">
    <mergeCell ref="M1:O1"/>
    <mergeCell ref="M3:O3"/>
    <mergeCell ref="M4:O4"/>
    <mergeCell ref="M10:O10"/>
    <mergeCell ref="M28:O28"/>
    <mergeCell ref="A7:C7"/>
    <mergeCell ref="D7:I7"/>
    <mergeCell ref="A8:C8"/>
    <mergeCell ref="D8:I8"/>
    <mergeCell ref="M55:O55"/>
    <mergeCell ref="A1:I1"/>
    <mergeCell ref="A4:I4"/>
    <mergeCell ref="A3:I3"/>
    <mergeCell ref="A6:C6"/>
    <mergeCell ref="D6:I6"/>
    <mergeCell ref="A63:G63"/>
    <mergeCell ref="A55:I55"/>
    <mergeCell ref="A28:I28"/>
    <mergeCell ref="A10:I10"/>
    <mergeCell ref="A26:G26"/>
    <mergeCell ref="A53:G53"/>
  </mergeCells>
  <pageMargins left="0.39370078740157483" right="0.39370078740157483" top="0.59055118110236227" bottom="0.39370078740157483" header="0" footer="0"/>
  <pageSetup paperSize="9" orientation="portrait" r:id="rId1"/>
  <headerFooter>
    <oddFooter>&amp;RPage &amp;P of &amp;N</oddFooter>
  </headerFooter>
  <ignoredErrors>
    <ignoredError sqref="A12 A22 A30 A49 A58:A61 B31 A17 B18:B19 B13:B14 A4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125"/>
  <sheetViews>
    <sheetView showGridLines="0" zoomScaleNormal="100" zoomScaleSheetLayoutView="100" workbookViewId="0">
      <selection activeCell="J29" sqref="J29"/>
    </sheetView>
  </sheetViews>
  <sheetFormatPr defaultColWidth="14.44140625" defaultRowHeight="13.8" x14ac:dyDescent="0.3"/>
  <cols>
    <col min="1" max="1" width="5" style="746" customWidth="1"/>
    <col min="2" max="2" width="3.5546875" style="746" customWidth="1"/>
    <col min="3" max="3" width="10" style="746" customWidth="1"/>
    <col min="4" max="4" width="8.44140625" style="746" customWidth="1"/>
    <col min="5" max="5" width="17.5546875" style="746" customWidth="1"/>
    <col min="6" max="6" width="15.88671875" style="746" customWidth="1"/>
    <col min="7" max="8" width="10.5546875" style="746" bestFit="1" customWidth="1"/>
    <col min="9" max="9" width="29.21875" style="746" customWidth="1"/>
    <col min="10" max="10" width="13.21875" style="1041" bestFit="1" customWidth="1"/>
    <col min="11" max="11" width="5.77734375" style="746" bestFit="1" customWidth="1"/>
    <col min="12" max="12" width="14.6640625" style="746" bestFit="1" customWidth="1"/>
    <col min="13" max="13" width="0.88671875" style="1047" customWidth="1"/>
    <col min="14" max="14" width="80.77734375" style="1047" customWidth="1"/>
    <col min="15" max="15" width="1.77734375" style="746" customWidth="1"/>
    <col min="16" max="16" width="20.6640625" style="746" hidden="1" customWidth="1"/>
    <col min="17" max="17" width="14.109375" style="746" hidden="1" customWidth="1"/>
    <col min="18" max="18" width="107.5546875" style="746" hidden="1" customWidth="1"/>
    <col min="19" max="27" width="14.44140625" style="746" customWidth="1"/>
    <col min="28" max="28" width="14.44140625" style="746" hidden="1" customWidth="1"/>
    <col min="29" max="29" width="14.44140625" style="746" customWidth="1"/>
    <col min="30" max="16384" width="14.44140625" style="746"/>
  </cols>
  <sheetData>
    <row r="1" spans="1:28" ht="15.6" x14ac:dyDescent="0.3">
      <c r="A1" s="2126" t="s">
        <v>37</v>
      </c>
      <c r="B1" s="2126"/>
      <c r="C1" s="2126"/>
      <c r="D1" s="2126"/>
      <c r="E1" s="2126"/>
      <c r="F1" s="2126"/>
      <c r="G1" s="2126"/>
      <c r="H1" s="2126"/>
      <c r="I1" s="2126"/>
      <c r="J1" s="2126"/>
      <c r="K1" s="2126"/>
      <c r="L1" s="2126"/>
      <c r="M1" s="1459"/>
      <c r="N1" s="1459" t="str">
        <f>A1</f>
        <v>KRA III - EXTENSION</v>
      </c>
      <c r="P1" s="2278" t="str">
        <f>A1</f>
        <v>KRA III - EXTENSION</v>
      </c>
      <c r="Q1" s="2278"/>
      <c r="R1" s="2278"/>
    </row>
    <row r="3" spans="1:28" x14ac:dyDescent="0.3">
      <c r="A3" s="2254" t="str">
        <f>'Request Form'!B6</f>
        <v>LAST NAME:</v>
      </c>
      <c r="B3" s="2254"/>
      <c r="C3" s="2254"/>
      <c r="D3" s="2015">
        <f>Form1_A!E3</f>
        <v>0</v>
      </c>
      <c r="E3" s="2015"/>
      <c r="F3" s="2015"/>
      <c r="G3" s="2015"/>
      <c r="H3" s="2015"/>
      <c r="I3" s="2015"/>
      <c r="J3" s="2015"/>
      <c r="K3" s="2015"/>
      <c r="L3" s="2015"/>
      <c r="M3" s="973"/>
      <c r="N3" s="973"/>
      <c r="P3" s="746" t="str">
        <f>A3</f>
        <v>LAST NAME:</v>
      </c>
      <c r="Q3" s="1461">
        <f>D3</f>
        <v>0</v>
      </c>
    </row>
    <row r="4" spans="1:28" ht="13.8" customHeight="1" x14ac:dyDescent="0.3">
      <c r="A4" s="2254" t="str">
        <f>'Request Form'!B7</f>
        <v>FIRST NAME, EXT.:</v>
      </c>
      <c r="B4" s="2254"/>
      <c r="C4" s="2254"/>
      <c r="D4" s="2015">
        <f>Form1_A!E4</f>
        <v>0</v>
      </c>
      <c r="E4" s="2015"/>
      <c r="F4" s="2015"/>
      <c r="G4" s="2015"/>
      <c r="H4" s="2015"/>
      <c r="I4" s="2015"/>
      <c r="J4" s="2015"/>
      <c r="K4" s="2015"/>
      <c r="L4" s="2015"/>
      <c r="M4" s="973"/>
      <c r="N4" s="973"/>
      <c r="P4" s="746" t="str">
        <f>A4</f>
        <v>FIRST NAME, EXT.:</v>
      </c>
      <c r="Q4" s="1461">
        <f>D4</f>
        <v>0</v>
      </c>
    </row>
    <row r="5" spans="1:28" ht="13.8" customHeight="1" x14ac:dyDescent="0.3">
      <c r="A5" s="2254" t="str">
        <f>'Request Form'!B8</f>
        <v>MIDDLE NAME:</v>
      </c>
      <c r="B5" s="2254"/>
      <c r="C5" s="2254"/>
      <c r="D5" s="2015">
        <f>Form1_A!E5</f>
        <v>0</v>
      </c>
      <c r="E5" s="2015"/>
      <c r="F5" s="2015"/>
      <c r="G5" s="2015"/>
      <c r="H5" s="2015"/>
      <c r="I5" s="2015"/>
      <c r="J5" s="2015"/>
      <c r="K5" s="2015"/>
      <c r="L5" s="2015"/>
      <c r="M5" s="973"/>
      <c r="N5" s="973"/>
      <c r="P5" s="746" t="str">
        <f>A5</f>
        <v>MIDDLE NAME:</v>
      </c>
      <c r="Q5" s="1461">
        <f>D5</f>
        <v>0</v>
      </c>
    </row>
    <row r="6" spans="1:28" ht="14.4" thickBot="1" x14ac:dyDescent="0.35">
      <c r="A6" s="1192"/>
      <c r="B6" s="1192"/>
      <c r="C6" s="1192"/>
      <c r="D6" s="1151"/>
      <c r="I6" s="1192"/>
      <c r="J6" s="1203"/>
      <c r="K6" s="1151"/>
    </row>
    <row r="7" spans="1:28" ht="14.4" thickBot="1" x14ac:dyDescent="0.35">
      <c r="A7" s="2127" t="s">
        <v>96</v>
      </c>
      <c r="B7" s="2128"/>
      <c r="C7" s="2128"/>
      <c r="D7" s="2128"/>
      <c r="E7" s="2128"/>
      <c r="F7" s="2128"/>
      <c r="G7" s="2128"/>
      <c r="H7" s="2128"/>
      <c r="I7" s="2128"/>
      <c r="J7" s="2128"/>
      <c r="K7" s="2128"/>
      <c r="L7" s="2129"/>
      <c r="M7" s="1513"/>
      <c r="N7" s="1513" t="str">
        <f>A7</f>
        <v>CRITERION A - SERVICE TO THE INSTITUTION (MAX = 30 POINTS)</v>
      </c>
      <c r="P7" s="2279" t="str">
        <f>A7</f>
        <v>CRITERION A - SERVICE TO THE INSTITUTION (MAX = 30 POINTS)</v>
      </c>
      <c r="Q7" s="2279"/>
      <c r="R7" s="2279"/>
      <c r="W7" s="1050"/>
      <c r="X7" s="1050"/>
      <c r="AB7" s="1066" t="s">
        <v>242</v>
      </c>
    </row>
    <row r="8" spans="1:28" x14ac:dyDescent="0.3">
      <c r="A8" s="1049"/>
      <c r="B8" s="1050"/>
      <c r="C8" s="1050"/>
      <c r="D8" s="1050"/>
      <c r="E8" s="1050"/>
      <c r="F8" s="1050"/>
      <c r="G8" s="1050"/>
      <c r="H8" s="1050"/>
      <c r="I8" s="1050"/>
      <c r="J8" s="1069"/>
      <c r="K8" s="1050"/>
      <c r="L8" s="1053"/>
      <c r="M8" s="1094"/>
      <c r="N8" s="1094"/>
      <c r="AB8" s="1186" t="s">
        <v>215</v>
      </c>
    </row>
    <row r="9" spans="1:28" ht="14.4" thickBot="1" x14ac:dyDescent="0.35">
      <c r="A9" s="1065" t="s">
        <v>43</v>
      </c>
      <c r="B9" s="1032" t="s">
        <v>249</v>
      </c>
      <c r="C9" s="1050"/>
      <c r="D9" s="1050"/>
      <c r="E9" s="1050"/>
      <c r="F9" s="1050"/>
      <c r="G9" s="1050"/>
      <c r="H9" s="1050"/>
      <c r="I9" s="1050"/>
      <c r="J9" s="1069"/>
      <c r="K9" s="1050"/>
      <c r="L9" s="1053"/>
      <c r="M9" s="1094"/>
      <c r="N9" s="1095" t="str">
        <f>B9</f>
        <v>FOR EVERY SUCCESSFUL LINKAGE, NETWORKING OR PARTNERSHIP ACTIVITY</v>
      </c>
      <c r="P9" s="2332" t="str">
        <f>B9</f>
        <v>FOR EVERY SUCCESSFUL LINKAGE, NETWORKING OR PARTNERSHIP ACTIVITY</v>
      </c>
      <c r="Q9" s="2332"/>
      <c r="R9" s="2332"/>
      <c r="AB9" s="1186" t="s">
        <v>216</v>
      </c>
    </row>
    <row r="10" spans="1:28" ht="14.4" thickBot="1" x14ac:dyDescent="0.35">
      <c r="A10" s="2243" t="s">
        <v>7</v>
      </c>
      <c r="B10" s="2247" t="s">
        <v>81</v>
      </c>
      <c r="C10" s="2247"/>
      <c r="D10" s="2257"/>
      <c r="E10" s="2247" t="s">
        <v>491</v>
      </c>
      <c r="F10" s="2317" t="s">
        <v>576</v>
      </c>
      <c r="G10" s="2319" t="s">
        <v>478</v>
      </c>
      <c r="H10" s="2320"/>
      <c r="I10" s="2328" t="s">
        <v>492</v>
      </c>
      <c r="J10" s="2328" t="s">
        <v>335</v>
      </c>
      <c r="K10" s="2330" t="s">
        <v>171</v>
      </c>
      <c r="L10" s="2305" t="s">
        <v>190</v>
      </c>
      <c r="M10" s="1480"/>
      <c r="N10" s="2293" t="s">
        <v>447</v>
      </c>
      <c r="P10" s="1204"/>
      <c r="Q10" s="1204"/>
      <c r="R10" s="1204"/>
      <c r="AB10" s="1186"/>
    </row>
    <row r="11" spans="1:28" ht="29.4" customHeight="1" thickBot="1" x14ac:dyDescent="0.35">
      <c r="A11" s="2244"/>
      <c r="B11" s="2248"/>
      <c r="C11" s="2248"/>
      <c r="D11" s="2260"/>
      <c r="E11" s="2248"/>
      <c r="F11" s="2318"/>
      <c r="G11" s="671" t="s">
        <v>518</v>
      </c>
      <c r="H11" s="671" t="s">
        <v>479</v>
      </c>
      <c r="I11" s="2329"/>
      <c r="J11" s="2329"/>
      <c r="K11" s="2331"/>
      <c r="L11" s="2306"/>
      <c r="M11" s="1480"/>
      <c r="N11" s="2294"/>
      <c r="P11" s="264" t="s">
        <v>184</v>
      </c>
      <c r="Q11" s="796" t="s">
        <v>174</v>
      </c>
      <c r="R11" s="542" t="s">
        <v>172</v>
      </c>
    </row>
    <row r="12" spans="1:28" x14ac:dyDescent="0.3">
      <c r="A12" s="378">
        <v>1</v>
      </c>
      <c r="B12" s="1986"/>
      <c r="C12" s="2124"/>
      <c r="D12" s="1987"/>
      <c r="E12" s="832"/>
      <c r="F12" s="849" t="s">
        <v>242</v>
      </c>
      <c r="G12" s="249"/>
      <c r="H12" s="251"/>
      <c r="I12" s="390"/>
      <c r="J12" s="254"/>
      <c r="K12" s="380">
        <f>IF(ISBLANK(B12),0,0+IF(ISBLANK(E12),0,0+IF(F12="SELECT OPTION",0,0+IF(ISBLANK(G12),0,0+IF(ISBLANK(H12),0,0+IF(ISBLANK(I12),0,0+IF(ISBLANK(J12),0,0+IF(F12="Lead Coordinator",5,0+IF(F12="Assistant Coordinator",3,0)))))))))</f>
        <v>0</v>
      </c>
      <c r="L12" s="252"/>
      <c r="M12" s="770"/>
      <c r="N12" s="1655"/>
      <c r="P12" s="1205" t="s">
        <v>388</v>
      </c>
      <c r="Q12" s="1365">
        <f t="shared" ref="Q12:Q20" si="0">IF(P12="Acceptable",K12,0)</f>
        <v>0</v>
      </c>
      <c r="R12" s="1206"/>
      <c r="AB12" s="746" t="s">
        <v>388</v>
      </c>
    </row>
    <row r="13" spans="1:28" x14ac:dyDescent="0.3">
      <c r="A13" s="356">
        <v>2</v>
      </c>
      <c r="B13" s="1979"/>
      <c r="C13" s="2016"/>
      <c r="D13" s="1980"/>
      <c r="E13" s="797"/>
      <c r="F13" s="850" t="s">
        <v>242</v>
      </c>
      <c r="G13" s="249"/>
      <c r="H13" s="251"/>
      <c r="I13" s="323"/>
      <c r="J13" s="256"/>
      <c r="K13" s="278">
        <f t="shared" ref="K13:K20" si="1">IF(ISBLANK(B13),0,0+IF(ISBLANK(E13),0,0+IF(F13="SELECT OPTION",0,0+IF(ISBLANK(G13),0,0+IF(ISBLANK(H13),0,0+IF(ISBLANK(I13),0,0+IF(ISBLANK(J13),0,0+IF(F13="Lead Coordinator",5,0+IF(F13="Assistant Coordinator",3,0)))))))))</f>
        <v>0</v>
      </c>
      <c r="L13" s="252"/>
      <c r="M13" s="770"/>
      <c r="N13" s="1632"/>
      <c r="P13" s="1205" t="s">
        <v>388</v>
      </c>
      <c r="Q13" s="1365">
        <f t="shared" si="0"/>
        <v>0</v>
      </c>
      <c r="R13" s="1206"/>
      <c r="AB13" s="1024" t="s">
        <v>389</v>
      </c>
    </row>
    <row r="14" spans="1:28" x14ac:dyDescent="0.3">
      <c r="A14" s="356">
        <v>3</v>
      </c>
      <c r="B14" s="1979"/>
      <c r="C14" s="2016"/>
      <c r="D14" s="1980"/>
      <c r="E14" s="797"/>
      <c r="F14" s="850" t="s">
        <v>242</v>
      </c>
      <c r="G14" s="249"/>
      <c r="H14" s="251"/>
      <c r="I14" s="256"/>
      <c r="J14" s="256"/>
      <c r="K14" s="278">
        <f t="shared" si="1"/>
        <v>0</v>
      </c>
      <c r="L14" s="252"/>
      <c r="M14" s="770"/>
      <c r="N14" s="1632"/>
      <c r="P14" s="1205" t="s">
        <v>388</v>
      </c>
      <c r="Q14" s="1365">
        <f t="shared" si="0"/>
        <v>0</v>
      </c>
      <c r="R14" s="1206"/>
    </row>
    <row r="15" spans="1:28" x14ac:dyDescent="0.3">
      <c r="A15" s="356">
        <v>4</v>
      </c>
      <c r="B15" s="1979"/>
      <c r="C15" s="2016"/>
      <c r="D15" s="1980"/>
      <c r="E15" s="797"/>
      <c r="F15" s="850" t="s">
        <v>242</v>
      </c>
      <c r="G15" s="249"/>
      <c r="H15" s="251"/>
      <c r="I15" s="256"/>
      <c r="J15" s="256"/>
      <c r="K15" s="278">
        <f t="shared" si="1"/>
        <v>0</v>
      </c>
      <c r="L15" s="252"/>
      <c r="M15" s="770"/>
      <c r="N15" s="1632"/>
      <c r="P15" s="1205" t="s">
        <v>388</v>
      </c>
      <c r="Q15" s="1365">
        <f t="shared" si="0"/>
        <v>0</v>
      </c>
      <c r="R15" s="1206"/>
    </row>
    <row r="16" spans="1:28" x14ac:dyDescent="0.3">
      <c r="A16" s="356">
        <v>5</v>
      </c>
      <c r="B16" s="1979"/>
      <c r="C16" s="2016"/>
      <c r="D16" s="1980"/>
      <c r="E16" s="797"/>
      <c r="F16" s="850" t="s">
        <v>242</v>
      </c>
      <c r="G16" s="249"/>
      <c r="H16" s="251"/>
      <c r="I16" s="256"/>
      <c r="J16" s="256"/>
      <c r="K16" s="278">
        <f t="shared" si="1"/>
        <v>0</v>
      </c>
      <c r="L16" s="252"/>
      <c r="M16" s="770"/>
      <c r="N16" s="1632"/>
      <c r="P16" s="1205" t="s">
        <v>388</v>
      </c>
      <c r="Q16" s="1365">
        <f t="shared" si="0"/>
        <v>0</v>
      </c>
      <c r="R16" s="1206"/>
    </row>
    <row r="17" spans="1:28" x14ac:dyDescent="0.3">
      <c r="A17" s="356">
        <v>6</v>
      </c>
      <c r="B17" s="1979"/>
      <c r="C17" s="2016"/>
      <c r="D17" s="1980"/>
      <c r="E17" s="797"/>
      <c r="F17" s="850" t="s">
        <v>242</v>
      </c>
      <c r="G17" s="249"/>
      <c r="H17" s="251"/>
      <c r="I17" s="256"/>
      <c r="J17" s="256"/>
      <c r="K17" s="278">
        <f t="shared" ref="K17" si="2">IF(ISBLANK(B17),0,0+IF(ISBLANK(E17),0,0+IF(F17="SELECT OPTION",0,0+IF(ISBLANK(G17),0,0+IF(ISBLANK(H17),0,0+IF(ISBLANK(I17),0,0+IF(ISBLANK(J17),0,0+IF(F17="Lead Coordinator",5,0+IF(F17="Assistant Coordinator",3,0)))))))))</f>
        <v>0</v>
      </c>
      <c r="L17" s="252"/>
      <c r="M17" s="770"/>
      <c r="N17" s="1632"/>
      <c r="P17" s="1205" t="s">
        <v>388</v>
      </c>
      <c r="Q17" s="1365">
        <f t="shared" ref="Q17" si="3">IF(P17="Acceptable",K17,0)</f>
        <v>0</v>
      </c>
      <c r="R17" s="1206"/>
    </row>
    <row r="18" spans="1:28" x14ac:dyDescent="0.3">
      <c r="A18" s="356">
        <v>7</v>
      </c>
      <c r="B18" s="1979"/>
      <c r="C18" s="2016"/>
      <c r="D18" s="1980"/>
      <c r="E18" s="797"/>
      <c r="F18" s="850" t="s">
        <v>242</v>
      </c>
      <c r="G18" s="249"/>
      <c r="H18" s="251"/>
      <c r="I18" s="256"/>
      <c r="J18" s="256"/>
      <c r="K18" s="278">
        <f t="shared" si="1"/>
        <v>0</v>
      </c>
      <c r="L18" s="252"/>
      <c r="M18" s="770"/>
      <c r="N18" s="1632"/>
      <c r="P18" s="1205" t="s">
        <v>388</v>
      </c>
      <c r="Q18" s="1365">
        <f t="shared" si="0"/>
        <v>0</v>
      </c>
      <c r="R18" s="1206"/>
    </row>
    <row r="19" spans="1:28" x14ac:dyDescent="0.3">
      <c r="A19" s="356">
        <v>8</v>
      </c>
      <c r="B19" s="1979"/>
      <c r="C19" s="2016"/>
      <c r="D19" s="1980"/>
      <c r="E19" s="797"/>
      <c r="F19" s="850" t="s">
        <v>242</v>
      </c>
      <c r="G19" s="249"/>
      <c r="H19" s="251"/>
      <c r="I19" s="256"/>
      <c r="J19" s="256"/>
      <c r="K19" s="278">
        <f t="shared" si="1"/>
        <v>0</v>
      </c>
      <c r="L19" s="252"/>
      <c r="M19" s="770"/>
      <c r="N19" s="1632"/>
      <c r="P19" s="1205" t="s">
        <v>388</v>
      </c>
      <c r="Q19" s="1365">
        <f t="shared" si="0"/>
        <v>0</v>
      </c>
      <c r="R19" s="1206"/>
    </row>
    <row r="20" spans="1:28" ht="14.4" thickBot="1" x14ac:dyDescent="0.35">
      <c r="A20" s="356">
        <v>9</v>
      </c>
      <c r="B20" s="1979"/>
      <c r="C20" s="2016"/>
      <c r="D20" s="1980"/>
      <c r="E20" s="797"/>
      <c r="F20" s="850" t="s">
        <v>242</v>
      </c>
      <c r="G20" s="249"/>
      <c r="H20" s="251"/>
      <c r="I20" s="256"/>
      <c r="J20" s="256"/>
      <c r="K20" s="278">
        <f t="shared" si="1"/>
        <v>0</v>
      </c>
      <c r="L20" s="252"/>
      <c r="M20" s="770"/>
      <c r="N20" s="1632"/>
      <c r="P20" s="1205" t="s">
        <v>388</v>
      </c>
      <c r="Q20" s="1365">
        <f t="shared" si="0"/>
        <v>0</v>
      </c>
      <c r="R20" s="1206"/>
    </row>
    <row r="21" spans="1:28" ht="14.4" thickBot="1" x14ac:dyDescent="0.35">
      <c r="A21" s="379"/>
      <c r="B21" s="2251"/>
      <c r="C21" s="2252"/>
      <c r="D21" s="2253"/>
      <c r="E21" s="1207"/>
      <c r="F21" s="1163"/>
      <c r="G21" s="1163"/>
      <c r="H21" s="1208"/>
      <c r="I21" s="1208"/>
      <c r="J21" s="391" t="s">
        <v>14</v>
      </c>
      <c r="K21" s="990">
        <f>SUM(K12:K20)</f>
        <v>0</v>
      </c>
      <c r="L21" s="576"/>
      <c r="M21" s="1094"/>
      <c r="N21" s="1631"/>
      <c r="P21" s="539"/>
      <c r="Q21" s="593">
        <f>SUM(Q12:Q20)</f>
        <v>0</v>
      </c>
      <c r="R21" s="548"/>
    </row>
    <row r="22" spans="1:28" x14ac:dyDescent="0.3">
      <c r="A22" s="1189"/>
      <c r="B22" s="1171"/>
      <c r="C22" s="1050"/>
      <c r="D22" s="1050"/>
      <c r="E22" s="1050"/>
      <c r="F22" s="1050"/>
      <c r="G22" s="1050"/>
      <c r="H22" s="1050"/>
      <c r="I22" s="1050"/>
      <c r="J22" s="1069"/>
      <c r="K22" s="1050"/>
      <c r="L22" s="1053"/>
      <c r="M22" s="1094"/>
      <c r="N22" s="1094"/>
    </row>
    <row r="23" spans="1:28" ht="14.4" thickBot="1" x14ac:dyDescent="0.35">
      <c r="A23" s="1065" t="s">
        <v>44</v>
      </c>
      <c r="B23" s="1032" t="s">
        <v>577</v>
      </c>
      <c r="C23" s="1050"/>
      <c r="D23" s="1050"/>
      <c r="E23" s="1050"/>
      <c r="F23" s="1050"/>
      <c r="G23" s="1050"/>
      <c r="K23" s="1050"/>
      <c r="L23" s="1053"/>
      <c r="M23" s="1094"/>
      <c r="N23" s="1095" t="str">
        <f>B23</f>
        <v>TOTAL CONTRIBUTION TO INCOME GENERATION</v>
      </c>
      <c r="P23" s="1035" t="str">
        <f>B23</f>
        <v>TOTAL CONTRIBUTION TO INCOME GENERATION</v>
      </c>
      <c r="AB23" s="1209" t="s">
        <v>242</v>
      </c>
    </row>
    <row r="24" spans="1:28" ht="31.2" customHeight="1" thickBot="1" x14ac:dyDescent="0.35">
      <c r="A24" s="340" t="s">
        <v>7</v>
      </c>
      <c r="B24" s="1950" t="s">
        <v>578</v>
      </c>
      <c r="C24" s="2017"/>
      <c r="D24" s="2017"/>
      <c r="E24" s="1951"/>
      <c r="F24" s="46" t="s">
        <v>221</v>
      </c>
      <c r="G24" s="1950" t="s">
        <v>618</v>
      </c>
      <c r="H24" s="1951"/>
      <c r="I24" s="46" t="s">
        <v>480</v>
      </c>
      <c r="J24" s="807" t="s">
        <v>191</v>
      </c>
      <c r="K24" s="1950" t="s">
        <v>190</v>
      </c>
      <c r="L24" s="2144"/>
      <c r="M24" s="1185"/>
      <c r="N24" s="1604" t="s">
        <v>447</v>
      </c>
      <c r="P24" s="264" t="s">
        <v>184</v>
      </c>
      <c r="Q24" s="796" t="s">
        <v>174</v>
      </c>
      <c r="R24" s="542" t="s">
        <v>172</v>
      </c>
      <c r="AB24" s="1171" t="s">
        <v>217</v>
      </c>
    </row>
    <row r="25" spans="1:28" x14ac:dyDescent="0.3">
      <c r="A25" s="378">
        <v>1</v>
      </c>
      <c r="B25" s="1986"/>
      <c r="C25" s="2124"/>
      <c r="D25" s="2124"/>
      <c r="E25" s="1987"/>
      <c r="F25" s="1501" t="s">
        <v>242</v>
      </c>
      <c r="G25" s="2274"/>
      <c r="H25" s="2275"/>
      <c r="I25" s="392"/>
      <c r="J25" s="269">
        <f>IF(ISBLANK(B25),0,0+IF(ISBLANK(G25),0,0+IF(F25="Lead Contributor",(IF(I25=0,0,IF(I25&lt;=6000000,6,IF(I25&lt;=12000000,12,18)))),0+IF(F25="Co-contributor",(IF(I25=0,0,IF(I25&lt;=6000000,3,IF(I25&lt;=12000000,6,9)))),0))))</f>
        <v>0</v>
      </c>
      <c r="K25" s="2336"/>
      <c r="L25" s="2337"/>
      <c r="M25" s="770"/>
      <c r="N25" s="1655"/>
      <c r="P25" s="1205" t="s">
        <v>388</v>
      </c>
      <c r="Q25" s="1365">
        <f t="shared" ref="Q25:Q33" si="4">IF(P25="Acceptable",J25,0)</f>
        <v>0</v>
      </c>
      <c r="R25" s="1206"/>
      <c r="AB25" s="1052" t="s">
        <v>218</v>
      </c>
    </row>
    <row r="26" spans="1:28" x14ac:dyDescent="0.3">
      <c r="A26" s="356">
        <v>2</v>
      </c>
      <c r="B26" s="1979"/>
      <c r="C26" s="2016"/>
      <c r="D26" s="2016"/>
      <c r="E26" s="1980"/>
      <c r="F26" s="1499" t="s">
        <v>242</v>
      </c>
      <c r="G26" s="1954"/>
      <c r="H26" s="1955"/>
      <c r="I26" s="392"/>
      <c r="J26" s="269">
        <f t="shared" ref="J26:J33" si="5">IF(ISBLANK(B26),0,0+IF(ISBLANK(G26),0,0+IF(F26="Lead Contributor",(IF(I26=0,0,IF(I26&lt;=6000000,6,IF(I26&lt;=12000000,12,18)))),0+IF(F26="Co-contributor",(IF(I26=0,0,IF(I26&lt;=6000000,3,IF(I26&lt;=12000000,6,9)))),0))))</f>
        <v>0</v>
      </c>
      <c r="K26" s="2125"/>
      <c r="L26" s="1912"/>
      <c r="M26" s="770"/>
      <c r="N26" s="1632"/>
      <c r="P26" s="1205" t="s">
        <v>388</v>
      </c>
      <c r="Q26" s="1365">
        <f t="shared" si="4"/>
        <v>0</v>
      </c>
      <c r="R26" s="1206"/>
    </row>
    <row r="27" spans="1:28" x14ac:dyDescent="0.3">
      <c r="A27" s="356">
        <v>3</v>
      </c>
      <c r="B27" s="1979"/>
      <c r="C27" s="2016"/>
      <c r="D27" s="2016"/>
      <c r="E27" s="1980"/>
      <c r="F27" s="1499" t="s">
        <v>242</v>
      </c>
      <c r="G27" s="1954"/>
      <c r="H27" s="1955"/>
      <c r="I27" s="392"/>
      <c r="J27" s="269">
        <f t="shared" si="5"/>
        <v>0</v>
      </c>
      <c r="K27" s="2125"/>
      <c r="L27" s="1912"/>
      <c r="M27" s="770"/>
      <c r="N27" s="1632"/>
      <c r="P27" s="1205" t="s">
        <v>388</v>
      </c>
      <c r="Q27" s="1365">
        <f t="shared" si="4"/>
        <v>0</v>
      </c>
      <c r="R27" s="1206"/>
    </row>
    <row r="28" spans="1:28" x14ac:dyDescent="0.3">
      <c r="A28" s="356">
        <v>4</v>
      </c>
      <c r="B28" s="1979"/>
      <c r="C28" s="2016"/>
      <c r="D28" s="2016"/>
      <c r="E28" s="1980"/>
      <c r="F28" s="1499" t="s">
        <v>242</v>
      </c>
      <c r="G28" s="1954"/>
      <c r="H28" s="1955"/>
      <c r="I28" s="392"/>
      <c r="J28" s="269">
        <f t="shared" si="5"/>
        <v>0</v>
      </c>
      <c r="K28" s="2125"/>
      <c r="L28" s="1912"/>
      <c r="M28" s="770"/>
      <c r="N28" s="1632"/>
      <c r="P28" s="1205" t="s">
        <v>388</v>
      </c>
      <c r="Q28" s="1365">
        <f t="shared" si="4"/>
        <v>0</v>
      </c>
      <c r="R28" s="1206"/>
    </row>
    <row r="29" spans="1:28" x14ac:dyDescent="0.3">
      <c r="A29" s="356">
        <v>5</v>
      </c>
      <c r="B29" s="1979"/>
      <c r="C29" s="2016"/>
      <c r="D29" s="2016"/>
      <c r="E29" s="1980"/>
      <c r="F29" s="1499" t="s">
        <v>242</v>
      </c>
      <c r="G29" s="1954"/>
      <c r="H29" s="1955"/>
      <c r="I29" s="392"/>
      <c r="J29" s="269">
        <f t="shared" si="5"/>
        <v>0</v>
      </c>
      <c r="K29" s="2125"/>
      <c r="L29" s="1912"/>
      <c r="M29" s="770"/>
      <c r="N29" s="1632"/>
      <c r="P29" s="1205" t="s">
        <v>388</v>
      </c>
      <c r="Q29" s="1365">
        <f t="shared" si="4"/>
        <v>0</v>
      </c>
      <c r="R29" s="1206"/>
    </row>
    <row r="30" spans="1:28" x14ac:dyDescent="0.3">
      <c r="A30" s="356">
        <v>6</v>
      </c>
      <c r="B30" s="1979"/>
      <c r="C30" s="2016"/>
      <c r="D30" s="2016"/>
      <c r="E30" s="1980"/>
      <c r="F30" s="1499" t="s">
        <v>242</v>
      </c>
      <c r="G30" s="1954"/>
      <c r="H30" s="1955"/>
      <c r="I30" s="392"/>
      <c r="J30" s="269">
        <f t="shared" si="5"/>
        <v>0</v>
      </c>
      <c r="K30" s="2125"/>
      <c r="L30" s="1912"/>
      <c r="M30" s="770"/>
      <c r="N30" s="1632"/>
      <c r="P30" s="1205" t="s">
        <v>388</v>
      </c>
      <c r="Q30" s="1365">
        <f t="shared" ref="Q30" si="6">IF(P30="Acceptable",J30,0)</f>
        <v>0</v>
      </c>
      <c r="R30" s="1206"/>
    </row>
    <row r="31" spans="1:28" x14ac:dyDescent="0.3">
      <c r="A31" s="356">
        <v>7</v>
      </c>
      <c r="B31" s="1979"/>
      <c r="C31" s="2016"/>
      <c r="D31" s="2016"/>
      <c r="E31" s="1980"/>
      <c r="F31" s="1499" t="s">
        <v>242</v>
      </c>
      <c r="G31" s="1954"/>
      <c r="H31" s="1955"/>
      <c r="I31" s="392"/>
      <c r="J31" s="269">
        <f t="shared" si="5"/>
        <v>0</v>
      </c>
      <c r="K31" s="2125"/>
      <c r="L31" s="1912"/>
      <c r="M31" s="770"/>
      <c r="N31" s="1632"/>
      <c r="P31" s="1205" t="s">
        <v>388</v>
      </c>
      <c r="Q31" s="1365">
        <f t="shared" si="4"/>
        <v>0</v>
      </c>
      <c r="R31" s="1206"/>
    </row>
    <row r="32" spans="1:28" x14ac:dyDescent="0.3">
      <c r="A32" s="356">
        <v>8</v>
      </c>
      <c r="B32" s="1979"/>
      <c r="C32" s="2016"/>
      <c r="D32" s="2016"/>
      <c r="E32" s="1980"/>
      <c r="F32" s="1499" t="s">
        <v>242</v>
      </c>
      <c r="G32" s="1954"/>
      <c r="H32" s="1955"/>
      <c r="I32" s="392"/>
      <c r="J32" s="269">
        <f t="shared" si="5"/>
        <v>0</v>
      </c>
      <c r="K32" s="2125"/>
      <c r="L32" s="1912"/>
      <c r="M32" s="770"/>
      <c r="N32" s="1632"/>
      <c r="P32" s="1205" t="s">
        <v>388</v>
      </c>
      <c r="Q32" s="1365">
        <f t="shared" si="4"/>
        <v>0</v>
      </c>
      <c r="R32" s="1206"/>
    </row>
    <row r="33" spans="1:28" ht="14.4" thickBot="1" x14ac:dyDescent="0.35">
      <c r="A33" s="356">
        <v>9</v>
      </c>
      <c r="B33" s="2118"/>
      <c r="C33" s="2119"/>
      <c r="D33" s="2119"/>
      <c r="E33" s="2120"/>
      <c r="F33" s="1499" t="s">
        <v>242</v>
      </c>
      <c r="G33" s="2321"/>
      <c r="H33" s="2322"/>
      <c r="I33" s="392"/>
      <c r="J33" s="269">
        <f t="shared" si="5"/>
        <v>0</v>
      </c>
      <c r="K33" s="2125"/>
      <c r="L33" s="1912"/>
      <c r="M33" s="770"/>
      <c r="N33" s="1632"/>
      <c r="P33" s="1205" t="s">
        <v>388</v>
      </c>
      <c r="Q33" s="1365">
        <f t="shared" si="4"/>
        <v>0</v>
      </c>
      <c r="R33" s="1206"/>
    </row>
    <row r="34" spans="1:28" ht="14.4" thickBot="1" x14ac:dyDescent="0.35">
      <c r="A34" s="379"/>
      <c r="B34" s="2251"/>
      <c r="C34" s="2252"/>
      <c r="D34" s="2252"/>
      <c r="E34" s="2253"/>
      <c r="F34" s="1500"/>
      <c r="G34" s="1584"/>
      <c r="H34" s="1585"/>
      <c r="I34" s="1210" t="s">
        <v>14</v>
      </c>
      <c r="J34" s="984">
        <f>SUM(J25:J33)</f>
        <v>0</v>
      </c>
      <c r="K34" s="2327"/>
      <c r="L34" s="2229"/>
      <c r="M34" s="1532"/>
      <c r="N34" s="1631"/>
      <c r="P34" s="539"/>
      <c r="Q34" s="593">
        <f>SUM(Q25:Q33)</f>
        <v>0</v>
      </c>
      <c r="R34" s="548"/>
    </row>
    <row r="35" spans="1:28" ht="14.4" thickBot="1" x14ac:dyDescent="0.35">
      <c r="Q35" s="1366"/>
    </row>
    <row r="36" spans="1:28" ht="14.4" thickBot="1" x14ac:dyDescent="0.35">
      <c r="A36" s="2127" t="s">
        <v>97</v>
      </c>
      <c r="B36" s="2128"/>
      <c r="C36" s="2128"/>
      <c r="D36" s="2128"/>
      <c r="E36" s="2128"/>
      <c r="F36" s="2128"/>
      <c r="G36" s="2128"/>
      <c r="H36" s="2128"/>
      <c r="I36" s="2128"/>
      <c r="J36" s="2128"/>
      <c r="K36" s="2128"/>
      <c r="L36" s="2129"/>
      <c r="M36" s="1513"/>
      <c r="N36" s="1513" t="str">
        <f>A36</f>
        <v>CRITERION B - SERVICE TO THE COMMUNITY (MAX = 50 POINTS)</v>
      </c>
      <c r="P36" s="2279" t="str">
        <f>A36</f>
        <v>CRITERION B - SERVICE TO THE COMMUNITY (MAX = 50 POINTS)</v>
      </c>
      <c r="Q36" s="2279"/>
      <c r="R36" s="2279"/>
    </row>
    <row r="37" spans="1:28" s="1047" customFormat="1" x14ac:dyDescent="0.3">
      <c r="A37" s="1027"/>
      <c r="B37" s="1028"/>
      <c r="C37" s="1028"/>
      <c r="D37" s="1028"/>
      <c r="E37" s="1028"/>
      <c r="F37" s="1028"/>
      <c r="G37" s="1028"/>
      <c r="H37" s="1028"/>
      <c r="I37" s="1028"/>
      <c r="J37" s="1094"/>
      <c r="K37" s="1094"/>
      <c r="L37" s="1029"/>
      <c r="M37" s="1028"/>
      <c r="N37" s="1028"/>
    </row>
    <row r="38" spans="1:28" x14ac:dyDescent="0.3">
      <c r="A38" s="1065" t="s">
        <v>43</v>
      </c>
      <c r="B38" s="1032" t="s">
        <v>250</v>
      </c>
      <c r="C38" s="1050"/>
      <c r="D38" s="1050"/>
      <c r="E38" s="1050"/>
      <c r="F38" s="1050"/>
      <c r="G38" s="1050"/>
      <c r="H38" s="1050"/>
      <c r="I38" s="1050"/>
      <c r="J38" s="1069"/>
      <c r="K38" s="1050"/>
      <c r="L38" s="1053"/>
      <c r="M38" s="1094"/>
      <c r="N38" s="1095" t="str">
        <f>B38</f>
        <v>PROFESSIONAL/EXPERTISE-BASED SERVICES</v>
      </c>
      <c r="P38" s="1035" t="str">
        <f>B38</f>
        <v>PROFESSIONAL/EXPERTISE-BASED SERVICES</v>
      </c>
    </row>
    <row r="39" spans="1:28" s="1050" customFormat="1" ht="14.4" thickBot="1" x14ac:dyDescent="0.35">
      <c r="A39" s="1085" t="s">
        <v>52</v>
      </c>
      <c r="B39" s="1086" t="s">
        <v>251</v>
      </c>
      <c r="C39" s="1087"/>
      <c r="D39" s="1087"/>
      <c r="E39" s="1087"/>
      <c r="F39" s="1087"/>
      <c r="G39" s="1087"/>
      <c r="H39" s="1087"/>
      <c r="I39" s="1087"/>
      <c r="J39" s="1089"/>
      <c r="K39" s="1089"/>
      <c r="L39" s="1152"/>
      <c r="M39" s="1095"/>
      <c r="N39" s="1535" t="str">
        <f>B39</f>
        <v>FOR SERVICES IN ACCREDITATION, EVALUATION, ASSESSMENT WORKS AND OTHER RELATED EDUCATION QA ACTIVITIES</v>
      </c>
      <c r="P39" s="2295" t="str">
        <f>B39</f>
        <v>FOR SERVICES IN ACCREDITATION, EVALUATION, ASSESSMENT WORKS AND OTHER RELATED EDUCATION QA ACTIVITIES</v>
      </c>
      <c r="Q39" s="2295"/>
      <c r="R39" s="2295"/>
    </row>
    <row r="40" spans="1:28" s="1050" customFormat="1" ht="14.4" thickBot="1" x14ac:dyDescent="0.35">
      <c r="A40" s="2243" t="s">
        <v>7</v>
      </c>
      <c r="B40" s="2257" t="s">
        <v>481</v>
      </c>
      <c r="C40" s="2258"/>
      <c r="D40" s="2259"/>
      <c r="E40" s="2344" t="s">
        <v>219</v>
      </c>
      <c r="F40" s="2345"/>
      <c r="G40" s="2257" t="s">
        <v>83</v>
      </c>
      <c r="H40" s="2259"/>
      <c r="I40" s="2247" t="s">
        <v>336</v>
      </c>
      <c r="J40" s="2247" t="s">
        <v>523</v>
      </c>
      <c r="K40" s="2247" t="s">
        <v>191</v>
      </c>
      <c r="L40" s="2305" t="s">
        <v>190</v>
      </c>
      <c r="M40" s="1480"/>
      <c r="N40" s="2293" t="s">
        <v>447</v>
      </c>
    </row>
    <row r="41" spans="1:28" ht="14.4" thickBot="1" x14ac:dyDescent="0.35">
      <c r="A41" s="2244"/>
      <c r="B41" s="2260"/>
      <c r="C41" s="2261"/>
      <c r="D41" s="2262"/>
      <c r="E41" s="827" t="s">
        <v>482</v>
      </c>
      <c r="F41" s="671" t="s">
        <v>483</v>
      </c>
      <c r="G41" s="2260"/>
      <c r="H41" s="2262"/>
      <c r="I41" s="2248"/>
      <c r="J41" s="2248"/>
      <c r="K41" s="2248"/>
      <c r="L41" s="2306"/>
      <c r="M41" s="1480"/>
      <c r="N41" s="2294"/>
      <c r="P41" s="264" t="s">
        <v>184</v>
      </c>
      <c r="Q41" s="796" t="s">
        <v>174</v>
      </c>
      <c r="R41" s="542" t="s">
        <v>172</v>
      </c>
      <c r="AB41" s="1051" t="s">
        <v>242</v>
      </c>
    </row>
    <row r="42" spans="1:28" x14ac:dyDescent="0.3">
      <c r="A42" s="393">
        <v>1</v>
      </c>
      <c r="B42" s="2333"/>
      <c r="C42" s="2334"/>
      <c r="D42" s="2335"/>
      <c r="E42" s="250"/>
      <c r="F42" s="1364"/>
      <c r="G42" s="2274"/>
      <c r="H42" s="2275"/>
      <c r="I42" s="248" t="s">
        <v>242</v>
      </c>
      <c r="J42" s="394"/>
      <c r="K42" s="280">
        <f>IF(ISBLANK(B42),0,0+IF(ISBLANK(E42),0,0+IF(ISBLANK(F42),0,0+IF(I42="SELECT OPTION",0,0+IF(ISBLANK(G42),0,0+IF(I42="Local",IF(J42&gt;0,8,0),0)+IF(I42="International",IF(J42&gt;0,10,0),0))))))</f>
        <v>0</v>
      </c>
      <c r="L42" s="252"/>
      <c r="M42" s="770"/>
      <c r="N42" s="1655"/>
      <c r="P42" s="1205" t="s">
        <v>388</v>
      </c>
      <c r="Q42" s="1365">
        <f t="shared" ref="Q42:Q51" si="7">IF(P42="Acceptable",K42,0)</f>
        <v>0</v>
      </c>
      <c r="R42" s="1206"/>
      <c r="AB42" s="1171" t="s">
        <v>64</v>
      </c>
    </row>
    <row r="43" spans="1:28" x14ac:dyDescent="0.3">
      <c r="A43" s="395">
        <v>2</v>
      </c>
      <c r="B43" s="1979"/>
      <c r="C43" s="2016"/>
      <c r="D43" s="1980"/>
      <c r="E43" s="674"/>
      <c r="F43" s="1363"/>
      <c r="G43" s="1952"/>
      <c r="H43" s="1953"/>
      <c r="I43" s="850" t="s">
        <v>242</v>
      </c>
      <c r="J43" s="396"/>
      <c r="K43" s="280">
        <f t="shared" ref="K43:K51" si="8">IF(ISBLANK(B43),0,0+IF(ISBLANK(E43),0,0+IF(ISBLANK(F43),0,0+IF(I43="SELECT OPTION",0,0+IF(ISBLANK(G43),0,0+IF(I43="Local",IF(J43&gt;0,8,0),0)+IF(I43="International",IF(J43&gt;0,10,0),0))))))</f>
        <v>0</v>
      </c>
      <c r="L43" s="252"/>
      <c r="M43" s="770"/>
      <c r="N43" s="1632"/>
      <c r="P43" s="1205" t="s">
        <v>388</v>
      </c>
      <c r="Q43" s="1365">
        <f t="shared" si="7"/>
        <v>0</v>
      </c>
      <c r="R43" s="1206"/>
      <c r="AB43" s="1211" t="s">
        <v>63</v>
      </c>
    </row>
    <row r="44" spans="1:28" x14ac:dyDescent="0.3">
      <c r="A44" s="395">
        <v>3</v>
      </c>
      <c r="B44" s="1979"/>
      <c r="C44" s="2016"/>
      <c r="D44" s="1980"/>
      <c r="E44" s="251"/>
      <c r="F44" s="679"/>
      <c r="G44" s="1952"/>
      <c r="H44" s="1953"/>
      <c r="I44" s="850" t="s">
        <v>242</v>
      </c>
      <c r="J44" s="396"/>
      <c r="K44" s="280">
        <f t="shared" si="8"/>
        <v>0</v>
      </c>
      <c r="L44" s="252"/>
      <c r="M44" s="770"/>
      <c r="N44" s="1632"/>
      <c r="P44" s="1205" t="s">
        <v>388</v>
      </c>
      <c r="Q44" s="1365">
        <f t="shared" si="7"/>
        <v>0</v>
      </c>
      <c r="R44" s="1206"/>
    </row>
    <row r="45" spans="1:28" x14ac:dyDescent="0.3">
      <c r="A45" s="395">
        <v>4</v>
      </c>
      <c r="B45" s="1979"/>
      <c r="C45" s="2016"/>
      <c r="D45" s="1980"/>
      <c r="E45" s="251"/>
      <c r="F45" s="679"/>
      <c r="G45" s="1952"/>
      <c r="H45" s="1953"/>
      <c r="I45" s="850" t="s">
        <v>242</v>
      </c>
      <c r="J45" s="396"/>
      <c r="K45" s="280">
        <f t="shared" si="8"/>
        <v>0</v>
      </c>
      <c r="L45" s="252"/>
      <c r="M45" s="770"/>
      <c r="N45" s="1632"/>
      <c r="P45" s="1205" t="s">
        <v>388</v>
      </c>
      <c r="Q45" s="1365">
        <f t="shared" si="7"/>
        <v>0</v>
      </c>
      <c r="R45" s="1206"/>
    </row>
    <row r="46" spans="1:28" x14ac:dyDescent="0.3">
      <c r="A46" s="395">
        <v>5</v>
      </c>
      <c r="B46" s="1979"/>
      <c r="C46" s="2016"/>
      <c r="D46" s="1980"/>
      <c r="E46" s="251"/>
      <c r="F46" s="679"/>
      <c r="G46" s="1952"/>
      <c r="H46" s="1953"/>
      <c r="I46" s="850" t="s">
        <v>242</v>
      </c>
      <c r="J46" s="396"/>
      <c r="K46" s="280">
        <f t="shared" ref="K46:K49" si="9">IF(ISBLANK(B46),0,0+IF(ISBLANK(E46),0,0+IF(ISBLANK(F46),0,0+IF(I46="SELECT OPTION",0,0+IF(ISBLANK(G46),0,0+IF(I46="Local",IF(J46&gt;0,8,0),0)+IF(I46="International",IF(J46&gt;0,10,0),0))))))</f>
        <v>0</v>
      </c>
      <c r="L46" s="252"/>
      <c r="M46" s="770"/>
      <c r="N46" s="1632"/>
      <c r="P46" s="1205" t="s">
        <v>388</v>
      </c>
      <c r="Q46" s="1365">
        <f t="shared" ref="Q46:Q49" si="10">IF(P46="Acceptable",K46,0)</f>
        <v>0</v>
      </c>
      <c r="R46" s="1206"/>
    </row>
    <row r="47" spans="1:28" x14ac:dyDescent="0.3">
      <c r="A47" s="395">
        <v>6</v>
      </c>
      <c r="B47" s="1979"/>
      <c r="C47" s="2016"/>
      <c r="D47" s="1980"/>
      <c r="E47" s="251"/>
      <c r="F47" s="679"/>
      <c r="G47" s="1952"/>
      <c r="H47" s="1953"/>
      <c r="I47" s="850" t="s">
        <v>242</v>
      </c>
      <c r="J47" s="396"/>
      <c r="K47" s="280">
        <f t="shared" si="9"/>
        <v>0</v>
      </c>
      <c r="L47" s="252"/>
      <c r="M47" s="770"/>
      <c r="N47" s="1632"/>
      <c r="P47" s="1205" t="s">
        <v>388</v>
      </c>
      <c r="Q47" s="1365">
        <f t="shared" si="10"/>
        <v>0</v>
      </c>
      <c r="R47" s="1206"/>
    </row>
    <row r="48" spans="1:28" x14ac:dyDescent="0.3">
      <c r="A48" s="395">
        <v>7</v>
      </c>
      <c r="B48" s="1979"/>
      <c r="C48" s="2016"/>
      <c r="D48" s="1980"/>
      <c r="E48" s="251"/>
      <c r="F48" s="679"/>
      <c r="G48" s="1952"/>
      <c r="H48" s="1953"/>
      <c r="I48" s="850" t="s">
        <v>242</v>
      </c>
      <c r="J48" s="396"/>
      <c r="K48" s="280">
        <f t="shared" si="9"/>
        <v>0</v>
      </c>
      <c r="L48" s="252"/>
      <c r="M48" s="770"/>
      <c r="N48" s="1632"/>
      <c r="P48" s="1205" t="s">
        <v>388</v>
      </c>
      <c r="Q48" s="1365">
        <f t="shared" si="10"/>
        <v>0</v>
      </c>
      <c r="R48" s="1206"/>
    </row>
    <row r="49" spans="1:28" x14ac:dyDescent="0.3">
      <c r="A49" s="395">
        <v>8</v>
      </c>
      <c r="B49" s="1979"/>
      <c r="C49" s="2016"/>
      <c r="D49" s="1980"/>
      <c r="E49" s="251"/>
      <c r="F49" s="679"/>
      <c r="G49" s="1952"/>
      <c r="H49" s="1953"/>
      <c r="I49" s="850" t="s">
        <v>242</v>
      </c>
      <c r="J49" s="396"/>
      <c r="K49" s="280">
        <f t="shared" si="9"/>
        <v>0</v>
      </c>
      <c r="L49" s="252"/>
      <c r="M49" s="770"/>
      <c r="N49" s="1632"/>
      <c r="P49" s="1205" t="s">
        <v>388</v>
      </c>
      <c r="Q49" s="1365">
        <f t="shared" si="10"/>
        <v>0</v>
      </c>
      <c r="R49" s="1206"/>
    </row>
    <row r="50" spans="1:28" x14ac:dyDescent="0.3">
      <c r="A50" s="395">
        <v>9</v>
      </c>
      <c r="B50" s="1979"/>
      <c r="C50" s="2016"/>
      <c r="D50" s="1980"/>
      <c r="E50" s="251"/>
      <c r="F50" s="679"/>
      <c r="G50" s="1952"/>
      <c r="H50" s="1953"/>
      <c r="I50" s="850" t="s">
        <v>242</v>
      </c>
      <c r="J50" s="396"/>
      <c r="K50" s="280">
        <f t="shared" si="8"/>
        <v>0</v>
      </c>
      <c r="L50" s="252"/>
      <c r="M50" s="770"/>
      <c r="N50" s="1632"/>
      <c r="P50" s="1205" t="s">
        <v>388</v>
      </c>
      <c r="Q50" s="1365">
        <f t="shared" si="7"/>
        <v>0</v>
      </c>
      <c r="R50" s="1206"/>
    </row>
    <row r="51" spans="1:28" ht="14.4" thickBot="1" x14ac:dyDescent="0.35">
      <c r="A51" s="395">
        <v>10</v>
      </c>
      <c r="B51" s="2118"/>
      <c r="C51" s="2119"/>
      <c r="D51" s="2120"/>
      <c r="E51" s="251"/>
      <c r="F51" s="679"/>
      <c r="G51" s="2321"/>
      <c r="H51" s="2322"/>
      <c r="I51" s="850" t="s">
        <v>242</v>
      </c>
      <c r="J51" s="396"/>
      <c r="K51" s="280">
        <f t="shared" si="8"/>
        <v>0</v>
      </c>
      <c r="L51" s="252"/>
      <c r="M51" s="770"/>
      <c r="N51" s="1632"/>
      <c r="P51" s="1205" t="s">
        <v>388</v>
      </c>
      <c r="Q51" s="1365">
        <f t="shared" si="7"/>
        <v>0</v>
      </c>
      <c r="R51" s="1206"/>
    </row>
    <row r="52" spans="1:28" ht="14.4" thickBot="1" x14ac:dyDescent="0.35">
      <c r="A52" s="379"/>
      <c r="B52" s="2302"/>
      <c r="C52" s="2303"/>
      <c r="D52" s="2304"/>
      <c r="E52" s="1212"/>
      <c r="F52" s="1213"/>
      <c r="G52" s="2037"/>
      <c r="H52" s="2323"/>
      <c r="I52" s="1214"/>
      <c r="J52" s="277" t="s">
        <v>14</v>
      </c>
      <c r="K52" s="990">
        <f>SUM(K42:K51)</f>
        <v>0</v>
      </c>
      <c r="L52" s="576"/>
      <c r="M52" s="1094"/>
      <c r="N52" s="1631"/>
      <c r="P52" s="539"/>
      <c r="Q52" s="593">
        <f>SUM(Q42:Q51)</f>
        <v>0</v>
      </c>
      <c r="R52" s="548"/>
    </row>
    <row r="53" spans="1:28" ht="14.4" thickBot="1" x14ac:dyDescent="0.35">
      <c r="A53" s="1215"/>
      <c r="B53" s="1062"/>
      <c r="C53" s="1062"/>
      <c r="D53" s="1062"/>
      <c r="E53" s="1061"/>
      <c r="F53" s="1061"/>
      <c r="G53" s="1061"/>
      <c r="H53" s="1061"/>
      <c r="I53" s="1061"/>
      <c r="J53" s="1216"/>
      <c r="K53" s="1061"/>
      <c r="L53" s="1096"/>
      <c r="M53" s="1094"/>
      <c r="N53" s="1094"/>
      <c r="AB53" s="1062" t="s">
        <v>242</v>
      </c>
    </row>
    <row r="54" spans="1:28" ht="14.4" thickBot="1" x14ac:dyDescent="0.35">
      <c r="A54" s="1085" t="s">
        <v>53</v>
      </c>
      <c r="B54" s="1086" t="s">
        <v>252</v>
      </c>
      <c r="C54" s="1087"/>
      <c r="D54" s="1087"/>
      <c r="E54" s="1087"/>
      <c r="F54" s="1087"/>
      <c r="G54" s="1087"/>
      <c r="H54" s="1087"/>
      <c r="I54" s="1087"/>
      <c r="J54" s="1089"/>
      <c r="K54" s="1089"/>
      <c r="L54" s="1090"/>
      <c r="M54" s="1094"/>
      <c r="N54" s="1535" t="str">
        <f>B54</f>
        <v>SERVICES AS JUDGE OR EXAMINER FOR LOCAL/INTERNATIONAL RESEARCH AWARDS AND ACADEMIC COMPETITIONS</v>
      </c>
      <c r="P54" s="1035" t="str">
        <f>B54</f>
        <v>SERVICES AS JUDGE OR EXAMINER FOR LOCAL/INTERNATIONAL RESEARCH AWARDS AND ACADEMIC COMPETITIONS</v>
      </c>
      <c r="AB54" s="1217" t="s">
        <v>229</v>
      </c>
    </row>
    <row r="55" spans="1:28" ht="28.2" thickBot="1" x14ac:dyDescent="0.35">
      <c r="A55" s="270" t="s">
        <v>7</v>
      </c>
      <c r="B55" s="1956" t="s">
        <v>220</v>
      </c>
      <c r="C55" s="2122"/>
      <c r="D55" s="2122"/>
      <c r="E55" s="2123"/>
      <c r="F55" s="1950" t="s">
        <v>76</v>
      </c>
      <c r="G55" s="1951"/>
      <c r="H55" s="46" t="s">
        <v>338</v>
      </c>
      <c r="I55" s="839" t="s">
        <v>337</v>
      </c>
      <c r="J55" s="46" t="s">
        <v>4</v>
      </c>
      <c r="K55" s="825" t="s">
        <v>191</v>
      </c>
      <c r="L55" s="339" t="s">
        <v>190</v>
      </c>
      <c r="M55" s="1185"/>
      <c r="N55" s="1604" t="s">
        <v>447</v>
      </c>
      <c r="P55" s="264" t="s">
        <v>184</v>
      </c>
      <c r="Q55" s="796" t="s">
        <v>174</v>
      </c>
      <c r="R55" s="542" t="s">
        <v>172</v>
      </c>
      <c r="AB55" s="1061" t="s">
        <v>228</v>
      </c>
    </row>
    <row r="56" spans="1:28" x14ac:dyDescent="0.3">
      <c r="A56" s="355">
        <v>1</v>
      </c>
      <c r="B56" s="2341"/>
      <c r="C56" s="2342"/>
      <c r="D56" s="2342"/>
      <c r="E56" s="2343"/>
      <c r="F56" s="1986"/>
      <c r="G56" s="1987"/>
      <c r="H56" s="254"/>
      <c r="I56" s="849" t="s">
        <v>242</v>
      </c>
      <c r="J56" s="397"/>
      <c r="K56" s="253">
        <f>IF(ISBLANK(B56),0,0+IF(ISBLANK(F56),0,0+IF(ISBLANK(H56),0,0+IF(ISBLANK(J56),0,0+IF(I56="SELECT OPTION",0,0+IF(I56="Research Award",2,0+IF(I56="Academic Competition",1,0)))))))</f>
        <v>0</v>
      </c>
      <c r="L56" s="252"/>
      <c r="M56" s="770"/>
      <c r="N56" s="1655"/>
      <c r="P56" s="1205" t="s">
        <v>388</v>
      </c>
      <c r="Q56" s="1365">
        <f t="shared" ref="Q56:Q65" si="11">IF(P56="Acceptable",K56,0)</f>
        <v>0</v>
      </c>
      <c r="R56" s="1206"/>
    </row>
    <row r="57" spans="1:28" x14ac:dyDescent="0.3">
      <c r="A57" s="356">
        <v>2</v>
      </c>
      <c r="B57" s="2338"/>
      <c r="C57" s="2339"/>
      <c r="D57" s="2339"/>
      <c r="E57" s="2340"/>
      <c r="F57" s="1979"/>
      <c r="G57" s="1980"/>
      <c r="H57" s="256"/>
      <c r="I57" s="850" t="s">
        <v>242</v>
      </c>
      <c r="J57" s="256"/>
      <c r="K57" s="253">
        <f t="shared" ref="K57:K65" si="12">IF(ISBLANK(B57),0,0+IF(ISBLANK(F57),0,0+IF(ISBLANK(H57),0,0+IF(ISBLANK(J57),0,0+IF(I57="SELECT OPTION",0,0+IF(I57="Research Award",2,0+IF(I57="Academic Competition",1,0)))))))</f>
        <v>0</v>
      </c>
      <c r="L57" s="252"/>
      <c r="M57" s="770"/>
      <c r="N57" s="1632"/>
      <c r="P57" s="1205" t="s">
        <v>388</v>
      </c>
      <c r="Q57" s="1365">
        <f t="shared" si="11"/>
        <v>0</v>
      </c>
      <c r="R57" s="1206"/>
    </row>
    <row r="58" spans="1:28" x14ac:dyDescent="0.3">
      <c r="A58" s="356">
        <v>3</v>
      </c>
      <c r="B58" s="2338"/>
      <c r="C58" s="2339"/>
      <c r="D58" s="2339"/>
      <c r="E58" s="2340"/>
      <c r="F58" s="1979"/>
      <c r="G58" s="1980"/>
      <c r="H58" s="256"/>
      <c r="I58" s="850" t="s">
        <v>242</v>
      </c>
      <c r="J58" s="256"/>
      <c r="K58" s="253">
        <f t="shared" si="12"/>
        <v>0</v>
      </c>
      <c r="L58" s="252"/>
      <c r="M58" s="770"/>
      <c r="N58" s="1632"/>
      <c r="P58" s="1205" t="s">
        <v>388</v>
      </c>
      <c r="Q58" s="1365">
        <f t="shared" si="11"/>
        <v>0</v>
      </c>
      <c r="R58" s="1206"/>
    </row>
    <row r="59" spans="1:28" x14ac:dyDescent="0.3">
      <c r="A59" s="357">
        <v>4</v>
      </c>
      <c r="B59" s="2338"/>
      <c r="C59" s="2339"/>
      <c r="D59" s="2339"/>
      <c r="E59" s="2340"/>
      <c r="F59" s="1979"/>
      <c r="G59" s="1980"/>
      <c r="H59" s="850"/>
      <c r="I59" s="850" t="s">
        <v>242</v>
      </c>
      <c r="J59" s="256"/>
      <c r="K59" s="253">
        <f t="shared" si="12"/>
        <v>0</v>
      </c>
      <c r="L59" s="252"/>
      <c r="M59" s="770"/>
      <c r="N59" s="1632"/>
      <c r="P59" s="1205" t="s">
        <v>388</v>
      </c>
      <c r="Q59" s="1365">
        <f t="shared" si="11"/>
        <v>0</v>
      </c>
      <c r="R59" s="1206"/>
    </row>
    <row r="60" spans="1:28" x14ac:dyDescent="0.3">
      <c r="A60" s="357">
        <v>5</v>
      </c>
      <c r="B60" s="2338"/>
      <c r="C60" s="2339"/>
      <c r="D60" s="2339"/>
      <c r="E60" s="2340"/>
      <c r="F60" s="1979"/>
      <c r="G60" s="1980"/>
      <c r="H60" s="256"/>
      <c r="I60" s="850" t="s">
        <v>242</v>
      </c>
      <c r="J60" s="256"/>
      <c r="K60" s="253">
        <f t="shared" si="12"/>
        <v>0</v>
      </c>
      <c r="L60" s="252"/>
      <c r="M60" s="770"/>
      <c r="N60" s="1632"/>
      <c r="P60" s="1205" t="s">
        <v>388</v>
      </c>
      <c r="Q60" s="1365">
        <f t="shared" si="11"/>
        <v>0</v>
      </c>
      <c r="R60" s="1206"/>
    </row>
    <row r="61" spans="1:28" x14ac:dyDescent="0.3">
      <c r="A61" s="357">
        <v>6</v>
      </c>
      <c r="B61" s="2338"/>
      <c r="C61" s="2339"/>
      <c r="D61" s="2339"/>
      <c r="E61" s="2340"/>
      <c r="F61" s="1979"/>
      <c r="G61" s="1980"/>
      <c r="H61" s="256"/>
      <c r="I61" s="850" t="s">
        <v>242</v>
      </c>
      <c r="J61" s="256"/>
      <c r="K61" s="253">
        <f t="shared" si="12"/>
        <v>0</v>
      </c>
      <c r="L61" s="252"/>
      <c r="M61" s="770"/>
      <c r="N61" s="1632"/>
      <c r="P61" s="1205" t="s">
        <v>388</v>
      </c>
      <c r="Q61" s="1365">
        <f t="shared" si="11"/>
        <v>0</v>
      </c>
      <c r="R61" s="1206"/>
    </row>
    <row r="62" spans="1:28" x14ac:dyDescent="0.3">
      <c r="A62" s="357">
        <v>7</v>
      </c>
      <c r="B62" s="2338"/>
      <c r="C62" s="2339"/>
      <c r="D62" s="2339"/>
      <c r="E62" s="2340"/>
      <c r="F62" s="1979"/>
      <c r="G62" s="1980"/>
      <c r="H62" s="256"/>
      <c r="I62" s="850" t="s">
        <v>242</v>
      </c>
      <c r="J62" s="256"/>
      <c r="K62" s="253">
        <f t="shared" si="12"/>
        <v>0</v>
      </c>
      <c r="L62" s="252"/>
      <c r="M62" s="770"/>
      <c r="N62" s="1632"/>
      <c r="P62" s="1205" t="s">
        <v>388</v>
      </c>
      <c r="Q62" s="1365">
        <f t="shared" si="11"/>
        <v>0</v>
      </c>
      <c r="R62" s="1206"/>
    </row>
    <row r="63" spans="1:28" x14ac:dyDescent="0.3">
      <c r="A63" s="357">
        <v>8</v>
      </c>
      <c r="B63" s="2338"/>
      <c r="C63" s="2339"/>
      <c r="D63" s="2339"/>
      <c r="E63" s="2340"/>
      <c r="F63" s="1979"/>
      <c r="G63" s="1980"/>
      <c r="H63" s="256"/>
      <c r="I63" s="850" t="s">
        <v>242</v>
      </c>
      <c r="J63" s="256"/>
      <c r="K63" s="253">
        <f t="shared" ref="K63" si="13">IF(ISBLANK(B63),0,0+IF(ISBLANK(F63),0,0+IF(ISBLANK(H63),0,0+IF(ISBLANK(J63),0,0+IF(I63="SELECT OPTION",0,0+IF(I63="Research Award",2,0+IF(I63="Academic Competition",1,0)))))))</f>
        <v>0</v>
      </c>
      <c r="L63" s="252"/>
      <c r="M63" s="770"/>
      <c r="N63" s="1632"/>
      <c r="P63" s="1205" t="s">
        <v>388</v>
      </c>
      <c r="Q63" s="1365">
        <f t="shared" ref="Q63" si="14">IF(P63="Acceptable",K63,0)</f>
        <v>0</v>
      </c>
      <c r="R63" s="1206"/>
    </row>
    <row r="64" spans="1:28" x14ac:dyDescent="0.3">
      <c r="A64" s="357">
        <v>9</v>
      </c>
      <c r="B64" s="2338"/>
      <c r="C64" s="2339"/>
      <c r="D64" s="2339"/>
      <c r="E64" s="2340"/>
      <c r="F64" s="1979"/>
      <c r="G64" s="1980"/>
      <c r="H64" s="256"/>
      <c r="I64" s="850" t="s">
        <v>242</v>
      </c>
      <c r="J64" s="256"/>
      <c r="K64" s="253">
        <f t="shared" si="12"/>
        <v>0</v>
      </c>
      <c r="L64" s="252"/>
      <c r="M64" s="770"/>
      <c r="N64" s="1632"/>
      <c r="P64" s="1205" t="s">
        <v>388</v>
      </c>
      <c r="Q64" s="1365">
        <f t="shared" si="11"/>
        <v>0</v>
      </c>
      <c r="R64" s="1206"/>
    </row>
    <row r="65" spans="1:28" ht="14.4" thickBot="1" x14ac:dyDescent="0.35">
      <c r="A65" s="357">
        <v>10</v>
      </c>
      <c r="B65" s="2338"/>
      <c r="C65" s="2339"/>
      <c r="D65" s="2339"/>
      <c r="E65" s="2340"/>
      <c r="F65" s="1979"/>
      <c r="G65" s="1980"/>
      <c r="H65" s="256"/>
      <c r="I65" s="850" t="s">
        <v>242</v>
      </c>
      <c r="J65" s="256"/>
      <c r="K65" s="253">
        <f t="shared" si="12"/>
        <v>0</v>
      </c>
      <c r="L65" s="252"/>
      <c r="M65" s="770"/>
      <c r="N65" s="1632"/>
      <c r="P65" s="1205" t="s">
        <v>388</v>
      </c>
      <c r="Q65" s="1365">
        <f t="shared" si="11"/>
        <v>0</v>
      </c>
      <c r="R65" s="1206"/>
    </row>
    <row r="66" spans="1:28" ht="14.4" thickBot="1" x14ac:dyDescent="0.35">
      <c r="A66" s="379"/>
      <c r="B66" s="2251"/>
      <c r="C66" s="2252"/>
      <c r="D66" s="2252"/>
      <c r="E66" s="2253"/>
      <c r="F66" s="2347"/>
      <c r="G66" s="2348"/>
      <c r="H66" s="1163"/>
      <c r="I66" s="1163"/>
      <c r="J66" s="1046" t="s">
        <v>14</v>
      </c>
      <c r="K66" s="984">
        <f>SUM(K56:K65)</f>
        <v>0</v>
      </c>
      <c r="L66" s="576"/>
      <c r="M66" s="1094"/>
      <c r="N66" s="1631"/>
      <c r="P66" s="539"/>
      <c r="Q66" s="593">
        <f>SUM(Q56:Q65)</f>
        <v>0</v>
      </c>
      <c r="R66" s="548"/>
    </row>
    <row r="67" spans="1:28" ht="14.4" thickBot="1" x14ac:dyDescent="0.35">
      <c r="A67" s="1218"/>
      <c r="B67" s="1062"/>
      <c r="C67" s="1062"/>
      <c r="D67" s="1062"/>
      <c r="E67" s="1219"/>
      <c r="F67" s="1219"/>
      <c r="G67" s="1219"/>
      <c r="H67" s="1219"/>
      <c r="I67" s="1062"/>
      <c r="J67" s="1061"/>
      <c r="K67" s="1061"/>
      <c r="L67" s="1096"/>
      <c r="M67" s="1094"/>
      <c r="N67" s="1094"/>
    </row>
    <row r="68" spans="1:28" ht="14.4" thickBot="1" x14ac:dyDescent="0.35">
      <c r="A68" s="1220" t="s">
        <v>54</v>
      </c>
      <c r="B68" s="2326" t="s">
        <v>579</v>
      </c>
      <c r="C68" s="2326"/>
      <c r="D68" s="2326"/>
      <c r="E68" s="2326"/>
      <c r="F68" s="2326"/>
      <c r="G68" s="2326"/>
      <c r="H68" s="2326"/>
      <c r="I68" s="2326"/>
      <c r="J68" s="2326"/>
      <c r="K68" s="2326"/>
      <c r="L68" s="2346"/>
      <c r="M68" s="1512"/>
      <c r="N68" s="1512" t="str">
        <f>B68</f>
        <v>FOR SERVICES AS A SHORT-TERM CONSULTANT/EXPERT</v>
      </c>
      <c r="P68" s="2283" t="str">
        <f>B68</f>
        <v>FOR SERVICES AS A SHORT-TERM CONSULTANT/EXPERT</v>
      </c>
      <c r="Q68" s="2283"/>
      <c r="R68" s="2283"/>
    </row>
    <row r="69" spans="1:28" s="1047" customFormat="1" ht="14.4" thickBot="1" x14ac:dyDescent="0.35">
      <c r="A69" s="2243" t="s">
        <v>7</v>
      </c>
      <c r="B69" s="2257" t="s">
        <v>524</v>
      </c>
      <c r="C69" s="2258"/>
      <c r="D69" s="2258"/>
      <c r="E69" s="2259"/>
      <c r="F69" s="2247" t="s">
        <v>61</v>
      </c>
      <c r="G69" s="2315" t="s">
        <v>42</v>
      </c>
      <c r="H69" s="2316"/>
      <c r="I69" s="2257" t="s">
        <v>336</v>
      </c>
      <c r="J69" s="2247" t="s">
        <v>221</v>
      </c>
      <c r="K69" s="2247" t="s">
        <v>191</v>
      </c>
      <c r="L69" s="2305" t="s">
        <v>190</v>
      </c>
      <c r="M69" s="1536"/>
      <c r="N69" s="2293" t="s">
        <v>447</v>
      </c>
      <c r="O69" s="1094"/>
      <c r="P69" s="1457" t="s">
        <v>184</v>
      </c>
      <c r="Q69" s="796" t="s">
        <v>174</v>
      </c>
      <c r="R69" s="542" t="s">
        <v>172</v>
      </c>
      <c r="AB69" s="1047" t="s">
        <v>242</v>
      </c>
    </row>
    <row r="70" spans="1:28" s="1047" customFormat="1" ht="14.4" thickBot="1" x14ac:dyDescent="0.35">
      <c r="A70" s="2244"/>
      <c r="B70" s="2260"/>
      <c r="C70" s="2261"/>
      <c r="D70" s="2261"/>
      <c r="E70" s="2262"/>
      <c r="F70" s="2248"/>
      <c r="G70" s="672" t="s">
        <v>482</v>
      </c>
      <c r="H70" s="671" t="s">
        <v>483</v>
      </c>
      <c r="I70" s="2260"/>
      <c r="J70" s="2248"/>
      <c r="K70" s="2248"/>
      <c r="L70" s="2306"/>
      <c r="M70" s="1480"/>
      <c r="N70" s="2294"/>
      <c r="O70" s="1094"/>
      <c r="P70" s="1221"/>
      <c r="Q70" s="1222"/>
      <c r="R70" s="1223"/>
      <c r="AB70" s="746" t="s">
        <v>64</v>
      </c>
    </row>
    <row r="71" spans="1:28" x14ac:dyDescent="0.3">
      <c r="A71" s="355">
        <v>1</v>
      </c>
      <c r="B71" s="2018"/>
      <c r="C71" s="2019"/>
      <c r="D71" s="2019"/>
      <c r="E71" s="2020"/>
      <c r="F71" s="329"/>
      <c r="G71" s="680"/>
      <c r="H71" s="674"/>
      <c r="I71" s="248" t="s">
        <v>242</v>
      </c>
      <c r="J71" s="835"/>
      <c r="K71" s="280">
        <f>IF(ISBLANK(B71),0,0+IF(ISBLANK(F71),0,0+IF(ISBLANK(G71),0,0+IF(ISBLANK(H71),0,0+IF(ISBLANK(J71),0,0+IF(I71="SELECT OPTION",0,0+IF(I71="Local",8,10)))))))</f>
        <v>0</v>
      </c>
      <c r="L71" s="333"/>
      <c r="M71" s="770"/>
      <c r="N71" s="1655"/>
      <c r="O71" s="1050"/>
      <c r="P71" s="1205" t="s">
        <v>388</v>
      </c>
      <c r="Q71" s="1367">
        <f t="shared" ref="Q71:Q77" si="15">IF(P71="Acceptable",K71,0)</f>
        <v>0</v>
      </c>
      <c r="R71" s="1206"/>
      <c r="AB71" s="746" t="s">
        <v>63</v>
      </c>
    </row>
    <row r="72" spans="1:28" x14ac:dyDescent="0.3">
      <c r="A72" s="356">
        <v>2</v>
      </c>
      <c r="B72" s="1979"/>
      <c r="C72" s="2016"/>
      <c r="D72" s="2016"/>
      <c r="E72" s="1980"/>
      <c r="F72" s="284"/>
      <c r="G72" s="681"/>
      <c r="H72" s="251"/>
      <c r="I72" s="850" t="s">
        <v>242</v>
      </c>
      <c r="J72" s="830"/>
      <c r="K72" s="280">
        <f>IF(ISBLANK(B72),0,0+IF(ISBLANK(F72),0,0+IF(ISBLANK(G72),0,0+IF(ISBLANK(H72),0,0+IF(ISBLANK(J72),0,0+IF(I72="SELECT OPTION",0,0+IF(I72="Local",8,10)))))))</f>
        <v>0</v>
      </c>
      <c r="L72" s="252"/>
      <c r="M72" s="770"/>
      <c r="N72" s="1632"/>
      <c r="P72" s="1205" t="s">
        <v>388</v>
      </c>
      <c r="Q72" s="1367">
        <f t="shared" si="15"/>
        <v>0</v>
      </c>
      <c r="R72" s="1206"/>
    </row>
    <row r="73" spans="1:28" x14ac:dyDescent="0.3">
      <c r="A73" s="356">
        <v>3</v>
      </c>
      <c r="B73" s="1979"/>
      <c r="C73" s="2016"/>
      <c r="D73" s="2016"/>
      <c r="E73" s="1980"/>
      <c r="F73" s="284"/>
      <c r="G73" s="681"/>
      <c r="H73" s="251"/>
      <c r="I73" s="850" t="s">
        <v>242</v>
      </c>
      <c r="J73" s="830"/>
      <c r="K73" s="280">
        <f t="shared" ref="K73:K77" si="16">IF(ISBLANK(B73),0,0+IF(ISBLANK(F73),0,0+IF(ISBLANK(G73),0,0+IF(ISBLANK(H73),0,0+IF(ISBLANK(J73),0,0+IF(I73="SELECT OPTION",0,0+IF(I73="Local",8,10)))))))</f>
        <v>0</v>
      </c>
      <c r="L73" s="252"/>
      <c r="M73" s="770"/>
      <c r="N73" s="1632"/>
      <c r="P73" s="1205" t="s">
        <v>388</v>
      </c>
      <c r="Q73" s="1367">
        <f t="shared" si="15"/>
        <v>0</v>
      </c>
      <c r="R73" s="1206"/>
    </row>
    <row r="74" spans="1:28" x14ac:dyDescent="0.3">
      <c r="A74" s="356">
        <v>4</v>
      </c>
      <c r="B74" s="1979"/>
      <c r="C74" s="2016"/>
      <c r="D74" s="2016"/>
      <c r="E74" s="1980"/>
      <c r="F74" s="284"/>
      <c r="G74" s="681"/>
      <c r="H74" s="251"/>
      <c r="I74" s="850" t="s">
        <v>242</v>
      </c>
      <c r="J74" s="830"/>
      <c r="K74" s="280">
        <f>IF(ISBLANK(B74),0,0+IF(ISBLANK(F74),0,0+IF(ISBLANK(G74),0,0+IF(ISBLANK(H74),0,0+IF(ISBLANK(J74),0,0+IF(I74="SELECT OPTION",0,0+IF(I74="Local",8,10)))))))</f>
        <v>0</v>
      </c>
      <c r="L74" s="252"/>
      <c r="M74" s="770"/>
      <c r="N74" s="1632"/>
      <c r="P74" s="1205" t="s">
        <v>388</v>
      </c>
      <c r="Q74" s="1367">
        <f t="shared" si="15"/>
        <v>0</v>
      </c>
      <c r="R74" s="1206"/>
    </row>
    <row r="75" spans="1:28" x14ac:dyDescent="0.3">
      <c r="A75" s="356">
        <v>5</v>
      </c>
      <c r="B75" s="1979"/>
      <c r="C75" s="2016"/>
      <c r="D75" s="2016"/>
      <c r="E75" s="1980"/>
      <c r="F75" s="284"/>
      <c r="G75" s="681"/>
      <c r="H75" s="251"/>
      <c r="I75" s="850" t="s">
        <v>242</v>
      </c>
      <c r="J75" s="830"/>
      <c r="K75" s="280">
        <f t="shared" si="16"/>
        <v>0</v>
      </c>
      <c r="L75" s="252"/>
      <c r="M75" s="770"/>
      <c r="N75" s="1632"/>
      <c r="P75" s="1205" t="s">
        <v>388</v>
      </c>
      <c r="Q75" s="1367">
        <f t="shared" si="15"/>
        <v>0</v>
      </c>
      <c r="R75" s="1206"/>
    </row>
    <row r="76" spans="1:28" x14ac:dyDescent="0.3">
      <c r="A76" s="356">
        <v>6</v>
      </c>
      <c r="B76" s="1979"/>
      <c r="C76" s="2016"/>
      <c r="D76" s="2016"/>
      <c r="E76" s="1980"/>
      <c r="F76" s="284"/>
      <c r="G76" s="681"/>
      <c r="H76" s="251"/>
      <c r="I76" s="850" t="s">
        <v>242</v>
      </c>
      <c r="J76" s="830"/>
      <c r="K76" s="280">
        <f t="shared" si="16"/>
        <v>0</v>
      </c>
      <c r="L76" s="252"/>
      <c r="M76" s="770"/>
      <c r="N76" s="1632"/>
      <c r="P76" s="1205" t="s">
        <v>388</v>
      </c>
      <c r="Q76" s="1367">
        <f t="shared" si="15"/>
        <v>0</v>
      </c>
      <c r="R76" s="1206"/>
    </row>
    <row r="77" spans="1:28" ht="14.4" thickBot="1" x14ac:dyDescent="0.35">
      <c r="A77" s="356">
        <v>7</v>
      </c>
      <c r="B77" s="1979"/>
      <c r="C77" s="2016"/>
      <c r="D77" s="2016"/>
      <c r="E77" s="1980"/>
      <c r="F77" s="284"/>
      <c r="G77" s="681"/>
      <c r="H77" s="251"/>
      <c r="I77" s="850" t="s">
        <v>242</v>
      </c>
      <c r="J77" s="830"/>
      <c r="K77" s="280">
        <f t="shared" si="16"/>
        <v>0</v>
      </c>
      <c r="L77" s="252"/>
      <c r="M77" s="770"/>
      <c r="N77" s="1632"/>
      <c r="P77" s="1205" t="s">
        <v>388</v>
      </c>
      <c r="Q77" s="1367">
        <f t="shared" si="15"/>
        <v>0</v>
      </c>
      <c r="R77" s="1206"/>
    </row>
    <row r="78" spans="1:28" ht="14.4" thickBot="1" x14ac:dyDescent="0.35">
      <c r="A78" s="379"/>
      <c r="B78" s="2302"/>
      <c r="C78" s="2303"/>
      <c r="D78" s="2303"/>
      <c r="E78" s="2303"/>
      <c r="F78" s="1212"/>
      <c r="G78" s="1212"/>
      <c r="H78" s="1212"/>
      <c r="I78" s="1212"/>
      <c r="J78" s="277" t="s">
        <v>14</v>
      </c>
      <c r="K78" s="990">
        <f>SUM(K71:K77)</f>
        <v>0</v>
      </c>
      <c r="L78" s="1224"/>
      <c r="M78" s="555"/>
      <c r="N78" s="1656"/>
      <c r="P78" s="539"/>
      <c r="Q78" s="1368">
        <f>SUM(Q71:Q77)</f>
        <v>0</v>
      </c>
      <c r="R78" s="548"/>
    </row>
    <row r="79" spans="1:28" ht="14.4" thickBot="1" x14ac:dyDescent="0.35">
      <c r="A79" s="1225"/>
      <c r="B79" s="1219"/>
      <c r="C79" s="1219"/>
      <c r="D79" s="1219"/>
      <c r="E79" s="1219"/>
      <c r="F79" s="1219"/>
      <c r="G79" s="1219"/>
      <c r="H79" s="1219"/>
      <c r="I79" s="1061"/>
      <c r="J79" s="1219"/>
      <c r="K79" s="1050"/>
      <c r="L79" s="1096"/>
      <c r="M79" s="1094"/>
      <c r="N79" s="1094"/>
    </row>
    <row r="80" spans="1:28" ht="14.4" thickBot="1" x14ac:dyDescent="0.35">
      <c r="A80" s="1166" t="s">
        <v>51</v>
      </c>
      <c r="B80" s="2326" t="s">
        <v>253</v>
      </c>
      <c r="C80" s="2326"/>
      <c r="D80" s="2326"/>
      <c r="E80" s="2326"/>
      <c r="F80" s="2326"/>
      <c r="G80" s="2326"/>
      <c r="H80" s="2326"/>
      <c r="I80" s="2326"/>
      <c r="J80" s="2326"/>
      <c r="K80" s="1098"/>
      <c r="L80" s="1099"/>
      <c r="M80" s="1094"/>
      <c r="N80" s="1095" t="str">
        <f>B80</f>
        <v>SERVICES THROUGH MEDIA AS:</v>
      </c>
      <c r="P80" s="1035" t="str">
        <f>B80</f>
        <v>SERVICES THROUGH MEDIA AS:</v>
      </c>
    </row>
    <row r="81" spans="1:18" s="1091" customFormat="1" ht="28.2" thickBot="1" x14ac:dyDescent="0.35">
      <c r="A81" s="340" t="s">
        <v>7</v>
      </c>
      <c r="B81" s="1993" t="s">
        <v>84</v>
      </c>
      <c r="C81" s="2112"/>
      <c r="D81" s="2112"/>
      <c r="E81" s="2113"/>
      <c r="F81" s="798" t="s">
        <v>484</v>
      </c>
      <c r="G81" s="1993" t="s">
        <v>486</v>
      </c>
      <c r="H81" s="2113"/>
      <c r="I81" s="851" t="s">
        <v>485</v>
      </c>
      <c r="J81" s="851" t="s">
        <v>89</v>
      </c>
      <c r="K81" s="384" t="s">
        <v>191</v>
      </c>
      <c r="L81" s="261" t="s">
        <v>190</v>
      </c>
      <c r="M81" s="1480"/>
      <c r="N81" s="1602" t="s">
        <v>447</v>
      </c>
      <c r="P81" s="264" t="s">
        <v>184</v>
      </c>
      <c r="Q81" s="796" t="s">
        <v>174</v>
      </c>
      <c r="R81" s="542" t="s">
        <v>172</v>
      </c>
    </row>
    <row r="82" spans="1:18" x14ac:dyDescent="0.3">
      <c r="A82" s="378" t="s">
        <v>85</v>
      </c>
      <c r="B82" s="2296" t="s">
        <v>222</v>
      </c>
      <c r="C82" s="2297"/>
      <c r="D82" s="2297"/>
      <c r="E82" s="2298"/>
      <c r="F82" s="311"/>
      <c r="G82" s="2274"/>
      <c r="H82" s="2275"/>
      <c r="I82" s="254"/>
      <c r="J82" s="849"/>
      <c r="K82" s="269">
        <f>IF(ISBLANK(F82),0,0+IF(ISBLANK(I82),0,0+J82*2))</f>
        <v>0</v>
      </c>
      <c r="L82" s="252"/>
      <c r="M82" s="770"/>
      <c r="N82" s="1655"/>
      <c r="P82" s="1205" t="s">
        <v>388</v>
      </c>
      <c r="Q82" s="1365">
        <f>IF(P82="Acceptable",K82,0)</f>
        <v>0</v>
      </c>
      <c r="R82" s="1206"/>
    </row>
    <row r="83" spans="1:18" x14ac:dyDescent="0.3">
      <c r="A83" s="356" t="s">
        <v>86</v>
      </c>
      <c r="B83" s="2007" t="s">
        <v>46</v>
      </c>
      <c r="C83" s="2008"/>
      <c r="D83" s="2008"/>
      <c r="E83" s="2009"/>
      <c r="F83" s="284"/>
      <c r="G83" s="1954"/>
      <c r="H83" s="1955"/>
      <c r="I83" s="256"/>
      <c r="J83" s="675"/>
      <c r="K83" s="269">
        <f>IF(ISBLANK(F83),0,0+IF(ISBLANK(G83),0,0+IF(ISBLANK(I83),0,10)))</f>
        <v>0</v>
      </c>
      <c r="L83" s="252"/>
      <c r="M83" s="770"/>
      <c r="N83" s="1632"/>
      <c r="P83" s="1205" t="s">
        <v>388</v>
      </c>
      <c r="Q83" s="1365">
        <f>IF(P83="Acceptable",K83,0)</f>
        <v>0</v>
      </c>
      <c r="R83" s="1206"/>
    </row>
    <row r="84" spans="1:18" x14ac:dyDescent="0.3">
      <c r="A84" s="356" t="s">
        <v>87</v>
      </c>
      <c r="B84" s="2007" t="s">
        <v>47</v>
      </c>
      <c r="C84" s="2008"/>
      <c r="D84" s="2008"/>
      <c r="E84" s="2009"/>
      <c r="F84" s="284"/>
      <c r="G84" s="1954"/>
      <c r="H84" s="1955"/>
      <c r="I84" s="256"/>
      <c r="J84" s="675"/>
      <c r="K84" s="269">
        <f>IF(ISBLANK(F84),0,0+IF(ISBLANK(G84),0,0+IF(ISBLANK(I84),0,10)))</f>
        <v>0</v>
      </c>
      <c r="L84" s="252"/>
      <c r="M84" s="770"/>
      <c r="N84" s="1632"/>
      <c r="P84" s="1205" t="s">
        <v>388</v>
      </c>
      <c r="Q84" s="1365">
        <f>IF(P84="Acceptable",K84,0)</f>
        <v>0</v>
      </c>
      <c r="R84" s="1206"/>
    </row>
    <row r="85" spans="1:18" ht="14.4" thickBot="1" x14ac:dyDescent="0.35">
      <c r="A85" s="357" t="s">
        <v>88</v>
      </c>
      <c r="B85" s="2299" t="s">
        <v>223</v>
      </c>
      <c r="C85" s="2300"/>
      <c r="D85" s="2300"/>
      <c r="E85" s="2301"/>
      <c r="F85" s="285"/>
      <c r="G85" s="2321"/>
      <c r="H85" s="2322"/>
      <c r="I85" s="316"/>
      <c r="J85" s="258"/>
      <c r="K85" s="269">
        <f>IF(ISBLANK(F85),0,0+IF(ISBLANK(I85),0,0+J85*1))</f>
        <v>0</v>
      </c>
      <c r="L85" s="252"/>
      <c r="M85" s="770"/>
      <c r="N85" s="1632"/>
      <c r="P85" s="1205" t="s">
        <v>388</v>
      </c>
      <c r="Q85" s="1365">
        <f>IF(P85="Acceptable",K85,0)</f>
        <v>0</v>
      </c>
      <c r="R85" s="1206"/>
    </row>
    <row r="86" spans="1:18" ht="14.4" thickBot="1" x14ac:dyDescent="0.35">
      <c r="A86" s="379"/>
      <c r="B86" s="2302"/>
      <c r="C86" s="2303"/>
      <c r="D86" s="2303"/>
      <c r="E86" s="2304"/>
      <c r="F86" s="2037"/>
      <c r="G86" s="2324"/>
      <c r="H86" s="2323"/>
      <c r="I86" s="1226"/>
      <c r="J86" s="277" t="s">
        <v>14</v>
      </c>
      <c r="K86" s="990">
        <f>SUM(K82:K85)</f>
        <v>0</v>
      </c>
      <c r="L86" s="576"/>
      <c r="M86" s="1094"/>
      <c r="N86" s="1631"/>
      <c r="P86" s="539"/>
      <c r="Q86" s="593">
        <f>SUM(Q82:Q85)</f>
        <v>0</v>
      </c>
      <c r="R86" s="548"/>
    </row>
    <row r="87" spans="1:18" x14ac:dyDescent="0.3">
      <c r="A87" s="1189"/>
      <c r="B87" s="1171"/>
      <c r="C87" s="1051"/>
      <c r="D87" s="1051"/>
      <c r="E87" s="1171"/>
      <c r="F87" s="1171"/>
      <c r="G87" s="1171"/>
      <c r="H87" s="1171"/>
      <c r="I87" s="1051"/>
      <c r="J87" s="1171"/>
      <c r="K87" s="1192"/>
      <c r="L87" s="1053"/>
      <c r="M87" s="1094"/>
      <c r="N87" s="1094"/>
    </row>
    <row r="88" spans="1:18" ht="28.2" customHeight="1" thickBot="1" x14ac:dyDescent="0.35">
      <c r="A88" s="1037">
        <v>1.5</v>
      </c>
      <c r="B88" s="2283" t="s">
        <v>254</v>
      </c>
      <c r="C88" s="2283"/>
      <c r="D88" s="2283"/>
      <c r="E88" s="2283"/>
      <c r="F88" s="2283"/>
      <c r="G88" s="2283"/>
      <c r="H88" s="2283"/>
      <c r="I88" s="2283"/>
      <c r="J88" s="2283"/>
      <c r="K88" s="2283"/>
      <c r="L88" s="2325"/>
      <c r="M88" s="1512"/>
      <c r="N88" s="1512" t="str">
        <f>B88</f>
        <v>FOR EVERY HOUR OF TRAINING COURSE, SEMINAR, WORKSHOP CONDUCTED AS A RESOURCE PERSON, CONVENOR, FACILITATOR, MODERATOR, KEYNOTE/PLENARY SPEAKER OR PANELIST</v>
      </c>
      <c r="P88" s="2283" t="str">
        <f>B88</f>
        <v>FOR EVERY HOUR OF TRAINING COURSE, SEMINAR, WORKSHOP CONDUCTED AS A RESOURCE PERSON, CONVENOR, FACILITATOR, MODERATOR, KEYNOTE/PLENARY SPEAKER OR PANELIST</v>
      </c>
      <c r="Q88" s="2283"/>
      <c r="R88" s="2283"/>
    </row>
    <row r="89" spans="1:18" s="1047" customFormat="1" ht="14.4" thickBot="1" x14ac:dyDescent="0.35">
      <c r="A89" s="2243" t="s">
        <v>7</v>
      </c>
      <c r="B89" s="2257" t="s">
        <v>90</v>
      </c>
      <c r="C89" s="2258"/>
      <c r="D89" s="2259"/>
      <c r="E89" s="2247" t="s">
        <v>224</v>
      </c>
      <c r="F89" s="2247" t="s">
        <v>76</v>
      </c>
      <c r="G89" s="2258" t="s">
        <v>42</v>
      </c>
      <c r="H89" s="2259"/>
      <c r="I89" s="2247" t="s">
        <v>336</v>
      </c>
      <c r="J89" s="2247" t="s">
        <v>489</v>
      </c>
      <c r="K89" s="2247" t="s">
        <v>191</v>
      </c>
      <c r="L89" s="2305" t="s">
        <v>190</v>
      </c>
      <c r="M89" s="1480"/>
      <c r="N89" s="2293" t="s">
        <v>447</v>
      </c>
      <c r="P89" s="264" t="s">
        <v>184</v>
      </c>
      <c r="Q89" s="796" t="s">
        <v>174</v>
      </c>
      <c r="R89" s="542" t="s">
        <v>172</v>
      </c>
    </row>
    <row r="90" spans="1:18" s="1047" customFormat="1" ht="14.4" thickBot="1" x14ac:dyDescent="0.35">
      <c r="A90" s="2244"/>
      <c r="B90" s="2260"/>
      <c r="C90" s="2261"/>
      <c r="D90" s="2262"/>
      <c r="E90" s="2248"/>
      <c r="F90" s="2248"/>
      <c r="G90" s="673" t="s">
        <v>487</v>
      </c>
      <c r="H90" s="671" t="s">
        <v>488</v>
      </c>
      <c r="I90" s="2248"/>
      <c r="J90" s="2248"/>
      <c r="K90" s="2248"/>
      <c r="L90" s="2306"/>
      <c r="M90" s="1480"/>
      <c r="N90" s="2294"/>
      <c r="P90" s="1221"/>
      <c r="Q90" s="1369"/>
      <c r="R90" s="1223"/>
    </row>
    <row r="91" spans="1:18" x14ac:dyDescent="0.3">
      <c r="A91" s="355">
        <v>1</v>
      </c>
      <c r="B91" s="2018"/>
      <c r="C91" s="2019"/>
      <c r="D91" s="2020"/>
      <c r="E91" s="271"/>
      <c r="F91" s="271"/>
      <c r="G91" s="429"/>
      <c r="H91" s="397"/>
      <c r="I91" s="248" t="s">
        <v>242</v>
      </c>
      <c r="J91" s="398"/>
      <c r="K91" s="253">
        <f>IF(ISBLANK(B91),0,0+IF(ISBLANK(E91),0,0+IF(ISBLANK(F91),0,0+(IF(ISBLANK(G91),0,0+IF(ISBLANK(H91),0,0+IF(I91="SELECT OPTION",0,0+IF(I91="Local",(2*J91),IF(I91="International",(3*J91),0)))))))))</f>
        <v>0</v>
      </c>
      <c r="L91" s="333"/>
      <c r="M91" s="770"/>
      <c r="N91" s="1655"/>
      <c r="P91" s="1205" t="s">
        <v>388</v>
      </c>
      <c r="Q91" s="1367">
        <f t="shared" ref="Q91:Q99" si="17">IF(P91="Acceptable",K91,0)</f>
        <v>0</v>
      </c>
      <c r="R91" s="1206"/>
    </row>
    <row r="92" spans="1:18" x14ac:dyDescent="0.3">
      <c r="A92" s="356">
        <v>2</v>
      </c>
      <c r="B92" s="1979"/>
      <c r="C92" s="2016"/>
      <c r="D92" s="1980"/>
      <c r="E92" s="272"/>
      <c r="F92" s="272"/>
      <c r="G92" s="429"/>
      <c r="H92" s="397"/>
      <c r="I92" s="850" t="s">
        <v>242</v>
      </c>
      <c r="J92" s="399"/>
      <c r="K92" s="253">
        <f t="shared" ref="K92:K99" si="18">IF(ISBLANK(B92),0,0+IF(ISBLANK(E92),0,0+IF(ISBLANK(F92),0,0+(IF(ISBLANK(G92),0,0+IF(ISBLANK(H92),0,0+IF(I92="SELECT OPTION",0,0+IF(I92="Local",(2*J92),IF(I92="International",(3*J92),0)))))))))</f>
        <v>0</v>
      </c>
      <c r="L92" s="252"/>
      <c r="M92" s="770"/>
      <c r="N92" s="1632"/>
      <c r="P92" s="1205" t="s">
        <v>388</v>
      </c>
      <c r="Q92" s="1367">
        <f t="shared" si="17"/>
        <v>0</v>
      </c>
      <c r="R92" s="1206"/>
    </row>
    <row r="93" spans="1:18" x14ac:dyDescent="0.3">
      <c r="A93" s="356">
        <v>3</v>
      </c>
      <c r="B93" s="1979"/>
      <c r="C93" s="2016"/>
      <c r="D93" s="1980"/>
      <c r="E93" s="272"/>
      <c r="F93" s="272"/>
      <c r="G93" s="272"/>
      <c r="H93" s="256"/>
      <c r="I93" s="850" t="s">
        <v>242</v>
      </c>
      <c r="J93" s="399"/>
      <c r="K93" s="253">
        <f t="shared" si="18"/>
        <v>0</v>
      </c>
      <c r="L93" s="252"/>
      <c r="M93" s="770"/>
      <c r="N93" s="1632"/>
      <c r="P93" s="1205" t="s">
        <v>388</v>
      </c>
      <c r="Q93" s="1367">
        <f t="shared" si="17"/>
        <v>0</v>
      </c>
      <c r="R93" s="1206"/>
    </row>
    <row r="94" spans="1:18" x14ac:dyDescent="0.3">
      <c r="A94" s="356">
        <v>4</v>
      </c>
      <c r="B94" s="1979"/>
      <c r="C94" s="2016"/>
      <c r="D94" s="1980"/>
      <c r="E94" s="272"/>
      <c r="F94" s="272"/>
      <c r="G94" s="272"/>
      <c r="H94" s="256"/>
      <c r="I94" s="850" t="s">
        <v>242</v>
      </c>
      <c r="J94" s="399"/>
      <c r="K94" s="253">
        <f t="shared" si="18"/>
        <v>0</v>
      </c>
      <c r="L94" s="252"/>
      <c r="M94" s="770"/>
      <c r="N94" s="1632"/>
      <c r="P94" s="1205" t="s">
        <v>388</v>
      </c>
      <c r="Q94" s="1367">
        <f t="shared" si="17"/>
        <v>0</v>
      </c>
      <c r="R94" s="1206"/>
    </row>
    <row r="95" spans="1:18" x14ac:dyDescent="0.3">
      <c r="A95" s="356">
        <v>5</v>
      </c>
      <c r="B95" s="1979"/>
      <c r="C95" s="2016"/>
      <c r="D95" s="1980"/>
      <c r="E95" s="272"/>
      <c r="F95" s="272"/>
      <c r="G95" s="272"/>
      <c r="H95" s="256"/>
      <c r="I95" s="850" t="s">
        <v>242</v>
      </c>
      <c r="J95" s="399"/>
      <c r="K95" s="253">
        <f t="shared" si="18"/>
        <v>0</v>
      </c>
      <c r="L95" s="252"/>
      <c r="M95" s="770"/>
      <c r="N95" s="1632"/>
      <c r="P95" s="1205" t="s">
        <v>388</v>
      </c>
      <c r="Q95" s="1367">
        <f t="shared" ref="Q95" si="19">IF(P95="Acceptable",K95,0)</f>
        <v>0</v>
      </c>
      <c r="R95" s="1206"/>
    </row>
    <row r="96" spans="1:18" x14ac:dyDescent="0.3">
      <c r="A96" s="356">
        <v>6</v>
      </c>
      <c r="B96" s="1979"/>
      <c r="C96" s="2016"/>
      <c r="D96" s="1980"/>
      <c r="E96" s="272"/>
      <c r="F96" s="272"/>
      <c r="G96" s="272"/>
      <c r="H96" s="256"/>
      <c r="I96" s="850" t="s">
        <v>242</v>
      </c>
      <c r="J96" s="399"/>
      <c r="K96" s="253">
        <f t="shared" si="18"/>
        <v>0</v>
      </c>
      <c r="L96" s="252"/>
      <c r="M96" s="770"/>
      <c r="N96" s="1632"/>
      <c r="P96" s="1205" t="s">
        <v>388</v>
      </c>
      <c r="Q96" s="1367">
        <f t="shared" si="17"/>
        <v>0</v>
      </c>
      <c r="R96" s="1206"/>
    </row>
    <row r="97" spans="1:28" x14ac:dyDescent="0.3">
      <c r="A97" s="356">
        <v>7</v>
      </c>
      <c r="B97" s="1979"/>
      <c r="C97" s="2016"/>
      <c r="D97" s="1980"/>
      <c r="E97" s="272"/>
      <c r="F97" s="272"/>
      <c r="G97" s="272"/>
      <c r="H97" s="256"/>
      <c r="I97" s="850" t="s">
        <v>242</v>
      </c>
      <c r="J97" s="399"/>
      <c r="K97" s="253">
        <f t="shared" si="18"/>
        <v>0</v>
      </c>
      <c r="L97" s="252"/>
      <c r="M97" s="770"/>
      <c r="N97" s="1632"/>
      <c r="P97" s="1205" t="s">
        <v>388</v>
      </c>
      <c r="Q97" s="1367">
        <f t="shared" ref="Q97" si="20">IF(P97="Acceptable",K97,0)</f>
        <v>0</v>
      </c>
      <c r="R97" s="1206"/>
    </row>
    <row r="98" spans="1:28" x14ac:dyDescent="0.3">
      <c r="A98" s="356">
        <v>8</v>
      </c>
      <c r="B98" s="1979"/>
      <c r="C98" s="2016"/>
      <c r="D98" s="1980"/>
      <c r="E98" s="272"/>
      <c r="F98" s="272"/>
      <c r="G98" s="272"/>
      <c r="H98" s="256"/>
      <c r="I98" s="850" t="s">
        <v>242</v>
      </c>
      <c r="J98" s="399"/>
      <c r="K98" s="253">
        <f t="shared" si="18"/>
        <v>0</v>
      </c>
      <c r="L98" s="252"/>
      <c r="M98" s="770"/>
      <c r="N98" s="1632"/>
      <c r="P98" s="1205" t="s">
        <v>388</v>
      </c>
      <c r="Q98" s="1367">
        <f t="shared" si="17"/>
        <v>0</v>
      </c>
      <c r="R98" s="1206"/>
    </row>
    <row r="99" spans="1:28" ht="14.4" thickBot="1" x14ac:dyDescent="0.35">
      <c r="A99" s="356">
        <v>9</v>
      </c>
      <c r="B99" s="1979"/>
      <c r="C99" s="2016"/>
      <c r="D99" s="1980"/>
      <c r="E99" s="272"/>
      <c r="F99" s="272"/>
      <c r="G99" s="272"/>
      <c r="H99" s="256"/>
      <c r="I99" s="850" t="s">
        <v>242</v>
      </c>
      <c r="J99" s="399"/>
      <c r="K99" s="253">
        <f t="shared" si="18"/>
        <v>0</v>
      </c>
      <c r="L99" s="252"/>
      <c r="M99" s="770"/>
      <c r="N99" s="1632"/>
      <c r="P99" s="1205" t="s">
        <v>388</v>
      </c>
      <c r="Q99" s="1367">
        <f t="shared" si="17"/>
        <v>0</v>
      </c>
      <c r="R99" s="1206"/>
    </row>
    <row r="100" spans="1:28" ht="14.4" thickBot="1" x14ac:dyDescent="0.35">
      <c r="A100" s="379"/>
      <c r="B100" s="2303"/>
      <c r="C100" s="2303"/>
      <c r="D100" s="2304"/>
      <c r="E100" s="1228"/>
      <c r="F100" s="1226"/>
      <c r="G100" s="1212"/>
      <c r="H100" s="1212"/>
      <c r="I100" s="1212"/>
      <c r="J100" s="1083" t="s">
        <v>14</v>
      </c>
      <c r="K100" s="990">
        <f>SUM(K91:K99)</f>
        <v>0</v>
      </c>
      <c r="L100" s="1224"/>
      <c r="M100" s="555"/>
      <c r="N100" s="1656"/>
      <c r="P100" s="539"/>
      <c r="Q100" s="593">
        <f>SUM(Q91:Q99)</f>
        <v>0</v>
      </c>
      <c r="R100" s="548"/>
    </row>
    <row r="101" spans="1:28" x14ac:dyDescent="0.3">
      <c r="A101" s="1229"/>
      <c r="B101" s="1230"/>
      <c r="C101" s="1061"/>
      <c r="D101" s="1061"/>
      <c r="E101" s="1061"/>
      <c r="F101" s="1061"/>
      <c r="G101" s="1061"/>
      <c r="H101" s="1061"/>
      <c r="I101" s="1061"/>
      <c r="J101" s="1061"/>
      <c r="K101" s="1061"/>
      <c r="L101" s="1096"/>
      <c r="M101" s="1094"/>
      <c r="N101" s="1094"/>
    </row>
    <row r="102" spans="1:28" x14ac:dyDescent="0.3">
      <c r="A102" s="1231" t="s">
        <v>44</v>
      </c>
      <c r="B102" s="1032" t="s">
        <v>493</v>
      </c>
      <c r="C102" s="1051"/>
      <c r="D102" s="1051"/>
      <c r="E102" s="1050"/>
      <c r="F102" s="1050"/>
      <c r="G102" s="1050"/>
      <c r="H102" s="1050"/>
      <c r="I102" s="1050"/>
      <c r="J102" s="1069"/>
      <c r="K102" s="1050"/>
      <c r="L102" s="1053"/>
      <c r="M102" s="1094"/>
      <c r="N102" s="1535" t="str">
        <f>B102</f>
        <v>INSTITUTIONAL SOCIAL RESPONSIBILITY</v>
      </c>
      <c r="P102" s="1035" t="str">
        <f>B102</f>
        <v>INSTITUTIONAL SOCIAL RESPONSIBILITY</v>
      </c>
    </row>
    <row r="103" spans="1:28" ht="14.4" thickBot="1" x14ac:dyDescent="0.35">
      <c r="A103" s="1232">
        <v>2.1</v>
      </c>
      <c r="B103" s="2283" t="s">
        <v>255</v>
      </c>
      <c r="C103" s="2283"/>
      <c r="D103" s="2283"/>
      <c r="E103" s="2283"/>
      <c r="F103" s="2283"/>
      <c r="G103" s="2283"/>
      <c r="H103" s="2283"/>
      <c r="I103" s="2283"/>
      <c r="J103" s="2283"/>
      <c r="K103" s="1089"/>
      <c r="L103" s="1090"/>
      <c r="M103" s="1094"/>
      <c r="N103" s="1535" t="str">
        <f>B103</f>
        <v>FOR EVERY SERVICE-ORIENTED PROJECT IN THE COMMUNITY PARTICIPATED, INCLUDING ADVOCACY INITIATIVES</v>
      </c>
      <c r="P103" s="1035" t="str">
        <f>B103</f>
        <v>FOR EVERY SERVICE-ORIENTED PROJECT IN THE COMMUNITY PARTICIPATED, INCLUDING ADVOCACY INITIATIVES</v>
      </c>
    </row>
    <row r="104" spans="1:28" s="1047" customFormat="1" ht="28.2" thickBot="1" x14ac:dyDescent="0.35">
      <c r="A104" s="340" t="s">
        <v>7</v>
      </c>
      <c r="B104" s="1993" t="s">
        <v>580</v>
      </c>
      <c r="C104" s="2112"/>
      <c r="D104" s="2112"/>
      <c r="E104" s="2113"/>
      <c r="F104" s="1993" t="s">
        <v>48</v>
      </c>
      <c r="G104" s="2113"/>
      <c r="H104" s="806" t="s">
        <v>490</v>
      </c>
      <c r="I104" s="851" t="s">
        <v>221</v>
      </c>
      <c r="J104" s="851" t="s">
        <v>339</v>
      </c>
      <c r="K104" s="798" t="s">
        <v>191</v>
      </c>
      <c r="L104" s="261" t="s">
        <v>190</v>
      </c>
      <c r="M104" s="1480"/>
      <c r="N104" s="1602" t="s">
        <v>447</v>
      </c>
      <c r="P104" s="264" t="s">
        <v>184</v>
      </c>
      <c r="Q104" s="796" t="s">
        <v>174</v>
      </c>
      <c r="R104" s="542" t="s">
        <v>172</v>
      </c>
    </row>
    <row r="105" spans="1:28" x14ac:dyDescent="0.3">
      <c r="A105" s="355">
        <v>1</v>
      </c>
      <c r="B105" s="1986"/>
      <c r="C105" s="2124"/>
      <c r="D105" s="2124"/>
      <c r="E105" s="1987"/>
      <c r="F105" s="2313"/>
      <c r="G105" s="2314"/>
      <c r="H105" s="676"/>
      <c r="I105" s="248" t="s">
        <v>242</v>
      </c>
      <c r="J105" s="397"/>
      <c r="K105" s="253">
        <f>IF(ISBLANK(B105),0,0+IF(ISBLANK(F105),0,0+IF(ISBLANK(H105),0,0+IF(ISBLANK(J105),0,0+IF(I105="SELECT OPTION",0,0+IF(I105="Head",5,0)+IF(I105="Participant",2,0))))))</f>
        <v>0</v>
      </c>
      <c r="L105" s="252"/>
      <c r="M105" s="770"/>
      <c r="N105" s="1655"/>
      <c r="P105" s="1205" t="s">
        <v>388</v>
      </c>
      <c r="Q105" s="1365">
        <f t="shared" ref="Q105:Q114" si="21">IF(P105="Acceptable",K105,0)</f>
        <v>0</v>
      </c>
      <c r="R105" s="1206"/>
      <c r="AB105" s="1051" t="s">
        <v>242</v>
      </c>
    </row>
    <row r="106" spans="1:28" x14ac:dyDescent="0.3">
      <c r="A106" s="356">
        <v>2</v>
      </c>
      <c r="B106" s="1979"/>
      <c r="C106" s="2016"/>
      <c r="D106" s="2016"/>
      <c r="E106" s="1980"/>
      <c r="F106" s="2307"/>
      <c r="G106" s="2308"/>
      <c r="H106" s="677"/>
      <c r="I106" s="248" t="s">
        <v>242</v>
      </c>
      <c r="J106" s="256"/>
      <c r="K106" s="253">
        <f t="shared" ref="K106:K114" si="22">IF(ISBLANK(B106),0,0+IF(ISBLANK(F106),0,0+IF(ISBLANK(H106),0,0+IF(ISBLANK(J106),0,0+IF(I106="SELECT OPTION",0,0+IF(I106="Head",5,0)+IF(I106="Participant",2,0))))))</f>
        <v>0</v>
      </c>
      <c r="L106" s="252"/>
      <c r="M106" s="770"/>
      <c r="N106" s="1632"/>
      <c r="P106" s="1205" t="s">
        <v>388</v>
      </c>
      <c r="Q106" s="1365">
        <f t="shared" si="21"/>
        <v>0</v>
      </c>
      <c r="R106" s="1206"/>
      <c r="AB106" s="1171" t="s">
        <v>581</v>
      </c>
    </row>
    <row r="107" spans="1:28" x14ac:dyDescent="0.3">
      <c r="A107" s="356">
        <v>3</v>
      </c>
      <c r="B107" s="1979"/>
      <c r="C107" s="2016"/>
      <c r="D107" s="2016"/>
      <c r="E107" s="1980"/>
      <c r="F107" s="2307"/>
      <c r="G107" s="2308"/>
      <c r="H107" s="677"/>
      <c r="I107" s="248" t="s">
        <v>242</v>
      </c>
      <c r="J107" s="256"/>
      <c r="K107" s="253">
        <f>IF(ISBLANK(B107),0,0+IF(ISBLANK(F107),0,0+IF(ISBLANK(H107),0,0+IF(ISBLANK(J107),0,0+IF(I107="SELECT OPTION",0,0+IF(I107="Head",5,0)+IF(I107="Participant",2,0))))))</f>
        <v>0</v>
      </c>
      <c r="L107" s="252"/>
      <c r="M107" s="770"/>
      <c r="N107" s="1632"/>
      <c r="P107" s="1205" t="s">
        <v>388</v>
      </c>
      <c r="Q107" s="1365">
        <f t="shared" si="21"/>
        <v>0</v>
      </c>
      <c r="R107" s="1206"/>
      <c r="AB107" s="1233" t="s">
        <v>226</v>
      </c>
    </row>
    <row r="108" spans="1:28" x14ac:dyDescent="0.3">
      <c r="A108" s="356">
        <v>4</v>
      </c>
      <c r="B108" s="1979"/>
      <c r="C108" s="2016"/>
      <c r="D108" s="2016"/>
      <c r="E108" s="1980"/>
      <c r="F108" s="2307"/>
      <c r="G108" s="2308"/>
      <c r="H108" s="677"/>
      <c r="I108" s="248" t="s">
        <v>242</v>
      </c>
      <c r="J108" s="256"/>
      <c r="K108" s="253">
        <f t="shared" si="22"/>
        <v>0</v>
      </c>
      <c r="L108" s="252"/>
      <c r="M108" s="770"/>
      <c r="N108" s="1632"/>
      <c r="P108" s="1205" t="s">
        <v>388</v>
      </c>
      <c r="Q108" s="1365">
        <f t="shared" si="21"/>
        <v>0</v>
      </c>
      <c r="R108" s="1206"/>
    </row>
    <row r="109" spans="1:28" x14ac:dyDescent="0.3">
      <c r="A109" s="356">
        <v>5</v>
      </c>
      <c r="B109" s="1979"/>
      <c r="C109" s="2016"/>
      <c r="D109" s="2016"/>
      <c r="E109" s="1980"/>
      <c r="F109" s="2307"/>
      <c r="G109" s="2308"/>
      <c r="H109" s="677"/>
      <c r="I109" s="248" t="s">
        <v>242</v>
      </c>
      <c r="J109" s="256"/>
      <c r="K109" s="253">
        <f t="shared" si="22"/>
        <v>0</v>
      </c>
      <c r="L109" s="252"/>
      <c r="M109" s="770"/>
      <c r="N109" s="1632"/>
      <c r="P109" s="1205" t="s">
        <v>388</v>
      </c>
      <c r="Q109" s="1365">
        <f t="shared" si="21"/>
        <v>0</v>
      </c>
      <c r="R109" s="1206"/>
    </row>
    <row r="110" spans="1:28" x14ac:dyDescent="0.3">
      <c r="A110" s="356">
        <v>6</v>
      </c>
      <c r="B110" s="1979"/>
      <c r="C110" s="2016"/>
      <c r="D110" s="2016"/>
      <c r="E110" s="1980"/>
      <c r="F110" s="2307"/>
      <c r="G110" s="2308"/>
      <c r="H110" s="677"/>
      <c r="I110" s="248" t="s">
        <v>242</v>
      </c>
      <c r="J110" s="256"/>
      <c r="K110" s="253">
        <f t="shared" si="22"/>
        <v>0</v>
      </c>
      <c r="L110" s="252"/>
      <c r="M110" s="770"/>
      <c r="N110" s="1632"/>
      <c r="P110" s="1205" t="s">
        <v>388</v>
      </c>
      <c r="Q110" s="1365">
        <f t="shared" si="21"/>
        <v>0</v>
      </c>
      <c r="R110" s="1206"/>
    </row>
    <row r="111" spans="1:28" x14ac:dyDescent="0.3">
      <c r="A111" s="356">
        <v>7</v>
      </c>
      <c r="B111" s="1979"/>
      <c r="C111" s="2016"/>
      <c r="D111" s="2016"/>
      <c r="E111" s="1980"/>
      <c r="F111" s="2307"/>
      <c r="G111" s="2308"/>
      <c r="H111" s="677"/>
      <c r="I111" s="850" t="s">
        <v>242</v>
      </c>
      <c r="J111" s="850"/>
      <c r="K111" s="253">
        <f t="shared" si="22"/>
        <v>0</v>
      </c>
      <c r="L111" s="252"/>
      <c r="M111" s="770"/>
      <c r="N111" s="1632"/>
      <c r="P111" s="1205" t="s">
        <v>388</v>
      </c>
      <c r="Q111" s="1365">
        <f t="shared" si="21"/>
        <v>0</v>
      </c>
      <c r="R111" s="1206"/>
    </row>
    <row r="112" spans="1:28" x14ac:dyDescent="0.3">
      <c r="A112" s="356">
        <v>8</v>
      </c>
      <c r="B112" s="1979"/>
      <c r="C112" s="2016"/>
      <c r="D112" s="2016"/>
      <c r="E112" s="1980"/>
      <c r="F112" s="2307"/>
      <c r="G112" s="2308"/>
      <c r="H112" s="677"/>
      <c r="I112" s="248" t="s">
        <v>242</v>
      </c>
      <c r="J112" s="850"/>
      <c r="K112" s="253">
        <f t="shared" si="22"/>
        <v>0</v>
      </c>
      <c r="L112" s="252"/>
      <c r="M112" s="770"/>
      <c r="N112" s="1632"/>
      <c r="P112" s="1205" t="s">
        <v>388</v>
      </c>
      <c r="Q112" s="1365">
        <f t="shared" ref="Q112" si="23">IF(P112="Acceptable",K112,0)</f>
        <v>0</v>
      </c>
      <c r="R112" s="1206"/>
    </row>
    <row r="113" spans="1:18" x14ac:dyDescent="0.3">
      <c r="A113" s="356">
        <v>9</v>
      </c>
      <c r="B113" s="1979"/>
      <c r="C113" s="2016"/>
      <c r="D113" s="2016"/>
      <c r="E113" s="1980"/>
      <c r="F113" s="2307"/>
      <c r="G113" s="2308"/>
      <c r="H113" s="677"/>
      <c r="I113" s="248" t="s">
        <v>242</v>
      </c>
      <c r="J113" s="850"/>
      <c r="K113" s="253">
        <f t="shared" si="22"/>
        <v>0</v>
      </c>
      <c r="L113" s="252"/>
      <c r="M113" s="770"/>
      <c r="N113" s="1632"/>
      <c r="P113" s="1205" t="s">
        <v>388</v>
      </c>
      <c r="Q113" s="1365">
        <f t="shared" si="21"/>
        <v>0</v>
      </c>
      <c r="R113" s="1206"/>
    </row>
    <row r="114" spans="1:18" ht="14.4" thickBot="1" x14ac:dyDescent="0.35">
      <c r="A114" s="357">
        <v>10</v>
      </c>
      <c r="B114" s="1979"/>
      <c r="C114" s="2016"/>
      <c r="D114" s="2016"/>
      <c r="E114" s="1980"/>
      <c r="F114" s="2309"/>
      <c r="G114" s="2310"/>
      <c r="H114" s="678"/>
      <c r="I114" s="400" t="s">
        <v>242</v>
      </c>
      <c r="J114" s="258"/>
      <c r="K114" s="253">
        <f t="shared" si="22"/>
        <v>0</v>
      </c>
      <c r="L114" s="252"/>
      <c r="M114" s="770"/>
      <c r="N114" s="1632"/>
      <c r="P114" s="1205" t="s">
        <v>388</v>
      </c>
      <c r="Q114" s="1365">
        <f t="shared" si="21"/>
        <v>0</v>
      </c>
      <c r="R114" s="1206"/>
    </row>
    <row r="115" spans="1:18" s="1050" customFormat="1" ht="14.4" thickBot="1" x14ac:dyDescent="0.35">
      <c r="A115" s="379"/>
      <c r="B115" s="2251"/>
      <c r="C115" s="2252"/>
      <c r="D115" s="2252"/>
      <c r="E115" s="2253"/>
      <c r="F115" s="2311"/>
      <c r="G115" s="2312"/>
      <c r="H115" s="1234"/>
      <c r="I115" s="1235"/>
      <c r="J115" s="1059" t="s">
        <v>14</v>
      </c>
      <c r="K115" s="990">
        <f>IF(SUM(K105:K114)&gt;=30,30,SUM(K105:K114))</f>
        <v>0</v>
      </c>
      <c r="L115" s="576"/>
      <c r="M115" s="1094"/>
      <c r="N115" s="1631"/>
      <c r="P115" s="539"/>
      <c r="Q115" s="593">
        <f>SUM(Q105:Q114)</f>
        <v>0</v>
      </c>
      <c r="R115" s="548"/>
    </row>
    <row r="116" spans="1:18" x14ac:dyDescent="0.3">
      <c r="A116" s="1171"/>
      <c r="B116" s="1171"/>
      <c r="C116" s="1051"/>
      <c r="D116" s="1051"/>
      <c r="E116" s="1050"/>
      <c r="F116" s="1050"/>
      <c r="G116" s="1050"/>
      <c r="H116" s="1236"/>
      <c r="I116" s="1051"/>
      <c r="J116" s="1050"/>
    </row>
    <row r="117" spans="1:18" s="729" customFormat="1" x14ac:dyDescent="0.3">
      <c r="B117" s="730" t="s">
        <v>2</v>
      </c>
      <c r="F117" s="731" t="s">
        <v>178</v>
      </c>
      <c r="G117" s="731"/>
      <c r="H117" s="732"/>
      <c r="M117" s="776"/>
      <c r="N117" s="776"/>
      <c r="P117" s="731" t="s">
        <v>181</v>
      </c>
    </row>
    <row r="118" spans="1:18" s="733" customFormat="1" x14ac:dyDescent="0.3">
      <c r="A118" s="734"/>
      <c r="B118" s="735"/>
      <c r="C118" s="730"/>
      <c r="F118" s="736"/>
      <c r="G118" s="736"/>
      <c r="H118" s="732"/>
      <c r="I118" s="729"/>
      <c r="J118" s="729"/>
      <c r="K118" s="729"/>
      <c r="M118" s="1533"/>
      <c r="N118" s="1533"/>
      <c r="O118" s="738"/>
      <c r="P118" s="737"/>
    </row>
    <row r="119" spans="1:18" s="733" customFormat="1" x14ac:dyDescent="0.3">
      <c r="A119" s="734"/>
      <c r="B119" s="739"/>
      <c r="C119" s="730"/>
      <c r="F119" s="736"/>
      <c r="G119" s="736"/>
      <c r="H119" s="732"/>
      <c r="I119" s="729"/>
      <c r="J119" s="729"/>
      <c r="K119" s="729"/>
      <c r="M119" s="1533"/>
      <c r="N119" s="1533"/>
      <c r="O119" s="738"/>
      <c r="P119" s="737"/>
    </row>
    <row r="120" spans="1:18" s="733" customFormat="1" x14ac:dyDescent="0.3">
      <c r="A120" s="734"/>
      <c r="B120" s="740" t="s">
        <v>11</v>
      </c>
      <c r="C120" s="740"/>
      <c r="F120" s="483" t="s">
        <v>276</v>
      </c>
      <c r="G120" s="483"/>
      <c r="H120" s="732"/>
      <c r="I120" s="729"/>
      <c r="J120" s="729"/>
      <c r="K120" s="729"/>
      <c r="M120" s="1533"/>
      <c r="N120" s="1533"/>
      <c r="O120" s="741"/>
      <c r="P120" s="483" t="s">
        <v>277</v>
      </c>
    </row>
    <row r="121" spans="1:18" s="733" customFormat="1" x14ac:dyDescent="0.3">
      <c r="A121" s="734"/>
      <c r="B121" s="740" t="s">
        <v>3</v>
      </c>
      <c r="C121" s="1237"/>
      <c r="F121" s="484" t="s">
        <v>3</v>
      </c>
      <c r="G121" s="484"/>
      <c r="H121" s="732"/>
      <c r="I121" s="729"/>
      <c r="J121" s="729"/>
      <c r="K121" s="729"/>
      <c r="M121" s="1533"/>
      <c r="N121" s="1533"/>
      <c r="O121" s="741"/>
      <c r="P121" s="484" t="s">
        <v>3</v>
      </c>
    </row>
    <row r="122" spans="1:18" s="742" customFormat="1" x14ac:dyDescent="0.3">
      <c r="A122" s="743"/>
      <c r="B122" s="743"/>
      <c r="C122" s="481"/>
      <c r="D122" s="481"/>
      <c r="E122" s="474"/>
      <c r="F122" s="435"/>
      <c r="G122" s="435"/>
      <c r="H122" s="474"/>
      <c r="I122" s="474"/>
      <c r="J122" s="474"/>
      <c r="K122" s="474"/>
      <c r="M122" s="1534"/>
      <c r="N122" s="1534"/>
      <c r="O122" s="474"/>
      <c r="P122" s="433"/>
    </row>
    <row r="123" spans="1:18" s="744" customFormat="1" x14ac:dyDescent="0.3">
      <c r="F123" s="435"/>
      <c r="G123" s="435"/>
      <c r="J123" s="1238"/>
      <c r="M123" s="1003"/>
      <c r="N123" s="1003"/>
      <c r="P123" s="433"/>
    </row>
    <row r="124" spans="1:18" s="744" customFormat="1" x14ac:dyDescent="0.3">
      <c r="F124" s="483" t="s">
        <v>275</v>
      </c>
      <c r="G124" s="483"/>
      <c r="J124" s="1238"/>
      <c r="M124" s="1003"/>
      <c r="N124" s="1003"/>
      <c r="P124" s="483" t="s">
        <v>314</v>
      </c>
    </row>
    <row r="125" spans="1:18" x14ac:dyDescent="0.3">
      <c r="F125" s="484" t="s">
        <v>3</v>
      </c>
      <c r="G125" s="484"/>
      <c r="P125" s="484" t="s">
        <v>3</v>
      </c>
    </row>
  </sheetData>
  <sheetProtection algorithmName="SHA-512" hashValue="YdpKr2gZ90Y0JmSukZb825/ApAJl14KCqvNqbCRFsbLn7z+sXMBvsV6aqxfmEYm27cStALvKiEpt4MhLdKXPTw==" saltValue="Xh7PNAo1N4LoG+nRQZo6vA==" spinCount="100000" sheet="1" formatRows="0" insertHyperlinks="0"/>
  <mergeCells count="200">
    <mergeCell ref="B43:D43"/>
    <mergeCell ref="B44:D44"/>
    <mergeCell ref="G43:H43"/>
    <mergeCell ref="B40:D41"/>
    <mergeCell ref="E40:F40"/>
    <mergeCell ref="G47:H47"/>
    <mergeCell ref="B48:D48"/>
    <mergeCell ref="B68:L68"/>
    <mergeCell ref="B66:E66"/>
    <mergeCell ref="F65:G65"/>
    <mergeCell ref="F66:G66"/>
    <mergeCell ref="B63:E63"/>
    <mergeCell ref="F63:G63"/>
    <mergeCell ref="B60:E60"/>
    <mergeCell ref="F60:G60"/>
    <mergeCell ref="B61:E61"/>
    <mergeCell ref="F61:G61"/>
    <mergeCell ref="B62:E62"/>
    <mergeCell ref="F62:G62"/>
    <mergeCell ref="B18:D18"/>
    <mergeCell ref="B29:E29"/>
    <mergeCell ref="G42:H42"/>
    <mergeCell ref="A40:A41"/>
    <mergeCell ref="B57:E57"/>
    <mergeCell ref="B58:E58"/>
    <mergeCell ref="B59:E59"/>
    <mergeCell ref="B64:E64"/>
    <mergeCell ref="B65:E65"/>
    <mergeCell ref="G26:H26"/>
    <mergeCell ref="G27:H27"/>
    <mergeCell ref="G28:H28"/>
    <mergeCell ref="G29:H29"/>
    <mergeCell ref="G30:H30"/>
    <mergeCell ref="G31:H31"/>
    <mergeCell ref="G32:H32"/>
    <mergeCell ref="G33:H33"/>
    <mergeCell ref="B56:E56"/>
    <mergeCell ref="B45:D45"/>
    <mergeCell ref="B52:D52"/>
    <mergeCell ref="B51:D51"/>
    <mergeCell ref="B50:D50"/>
    <mergeCell ref="B49:D49"/>
    <mergeCell ref="B46:D46"/>
    <mergeCell ref="I10:I11"/>
    <mergeCell ref="J10:J11"/>
    <mergeCell ref="K10:K11"/>
    <mergeCell ref="L10:L11"/>
    <mergeCell ref="P9:R9"/>
    <mergeCell ref="A36:L36"/>
    <mergeCell ref="B42:D42"/>
    <mergeCell ref="B33:E33"/>
    <mergeCell ref="B15:D15"/>
    <mergeCell ref="B27:E27"/>
    <mergeCell ref="K27:L27"/>
    <mergeCell ref="B16:D16"/>
    <mergeCell ref="B20:D20"/>
    <mergeCell ref="B32:E32"/>
    <mergeCell ref="K32:L32"/>
    <mergeCell ref="K24:L24"/>
    <mergeCell ref="K25:L25"/>
    <mergeCell ref="G24:H24"/>
    <mergeCell ref="G25:H25"/>
    <mergeCell ref="B21:D21"/>
    <mergeCell ref="B31:E31"/>
    <mergeCell ref="B24:E24"/>
    <mergeCell ref="B25:E25"/>
    <mergeCell ref="B19:D19"/>
    <mergeCell ref="G82:H82"/>
    <mergeCell ref="G83:H83"/>
    <mergeCell ref="G84:H84"/>
    <mergeCell ref="G85:H85"/>
    <mergeCell ref="G46:H46"/>
    <mergeCell ref="B47:D47"/>
    <mergeCell ref="A1:L1"/>
    <mergeCell ref="A5:C5"/>
    <mergeCell ref="A4:C4"/>
    <mergeCell ref="A3:C3"/>
    <mergeCell ref="A7:L7"/>
    <mergeCell ref="D3:L3"/>
    <mergeCell ref="D4:L4"/>
    <mergeCell ref="D5:L5"/>
    <mergeCell ref="B34:E34"/>
    <mergeCell ref="B26:E26"/>
    <mergeCell ref="B28:E28"/>
    <mergeCell ref="K34:L34"/>
    <mergeCell ref="K26:L26"/>
    <mergeCell ref="K28:L28"/>
    <mergeCell ref="K33:L33"/>
    <mergeCell ref="B12:D12"/>
    <mergeCell ref="B13:D13"/>
    <mergeCell ref="B14:D14"/>
    <mergeCell ref="A10:A11"/>
    <mergeCell ref="B10:D11"/>
    <mergeCell ref="E10:E11"/>
    <mergeCell ref="F10:F11"/>
    <mergeCell ref="G10:H10"/>
    <mergeCell ref="K29:L29"/>
    <mergeCell ref="K31:L31"/>
    <mergeCell ref="G89:H89"/>
    <mergeCell ref="G44:H44"/>
    <mergeCell ref="G45:H45"/>
    <mergeCell ref="G50:H50"/>
    <mergeCell ref="G51:H51"/>
    <mergeCell ref="G48:H48"/>
    <mergeCell ref="G49:H49"/>
    <mergeCell ref="G52:H52"/>
    <mergeCell ref="F55:G55"/>
    <mergeCell ref="F56:G56"/>
    <mergeCell ref="F57:G57"/>
    <mergeCell ref="F58:G58"/>
    <mergeCell ref="F59:G59"/>
    <mergeCell ref="F64:G64"/>
    <mergeCell ref="F86:H86"/>
    <mergeCell ref="B88:L88"/>
    <mergeCell ref="B80:J80"/>
    <mergeCell ref="A69:A70"/>
    <mergeCell ref="B69:E70"/>
    <mergeCell ref="F69:F70"/>
    <mergeCell ref="G69:H69"/>
    <mergeCell ref="I69:I70"/>
    <mergeCell ref="J69:J70"/>
    <mergeCell ref="K69:K70"/>
    <mergeCell ref="L69:L70"/>
    <mergeCell ref="G81:H81"/>
    <mergeCell ref="B71:E71"/>
    <mergeCell ref="B72:E72"/>
    <mergeCell ref="B73:E73"/>
    <mergeCell ref="B74:E74"/>
    <mergeCell ref="B75:E75"/>
    <mergeCell ref="B76:E76"/>
    <mergeCell ref="B77:E77"/>
    <mergeCell ref="B78:E78"/>
    <mergeCell ref="B81:E81"/>
    <mergeCell ref="A89:A90"/>
    <mergeCell ref="B89:D90"/>
    <mergeCell ref="E89:E90"/>
    <mergeCell ref="F89:F90"/>
    <mergeCell ref="I89:I90"/>
    <mergeCell ref="J89:J90"/>
    <mergeCell ref="K89:K90"/>
    <mergeCell ref="L89:L90"/>
    <mergeCell ref="F104:G104"/>
    <mergeCell ref="B91:D91"/>
    <mergeCell ref="B97:D97"/>
    <mergeCell ref="B96:D96"/>
    <mergeCell ref="B95:D95"/>
    <mergeCell ref="B103:J103"/>
    <mergeCell ref="B94:D94"/>
    <mergeCell ref="B98:D98"/>
    <mergeCell ref="B99:D99"/>
    <mergeCell ref="B100:D100"/>
    <mergeCell ref="B92:D92"/>
    <mergeCell ref="B93:D93"/>
    <mergeCell ref="F113:G113"/>
    <mergeCell ref="F114:G114"/>
    <mergeCell ref="F115:G115"/>
    <mergeCell ref="B104:E104"/>
    <mergeCell ref="B105:E105"/>
    <mergeCell ref="B106:E106"/>
    <mergeCell ref="B107:E107"/>
    <mergeCell ref="B108:E108"/>
    <mergeCell ref="B109:E109"/>
    <mergeCell ref="B110:E110"/>
    <mergeCell ref="B111:E111"/>
    <mergeCell ref="B113:E113"/>
    <mergeCell ref="B114:E114"/>
    <mergeCell ref="B115:E115"/>
    <mergeCell ref="F105:G105"/>
    <mergeCell ref="F106:G106"/>
    <mergeCell ref="F107:G107"/>
    <mergeCell ref="B112:E112"/>
    <mergeCell ref="F112:G112"/>
    <mergeCell ref="F108:G108"/>
    <mergeCell ref="F109:G109"/>
    <mergeCell ref="F110:G110"/>
    <mergeCell ref="F111:G111"/>
    <mergeCell ref="N89:N90"/>
    <mergeCell ref="P1:R1"/>
    <mergeCell ref="P7:R7"/>
    <mergeCell ref="P36:R36"/>
    <mergeCell ref="P39:R39"/>
    <mergeCell ref="P68:R68"/>
    <mergeCell ref="P88:R88"/>
    <mergeCell ref="B82:E82"/>
    <mergeCell ref="B83:E83"/>
    <mergeCell ref="B84:E84"/>
    <mergeCell ref="B85:E85"/>
    <mergeCell ref="B86:E86"/>
    <mergeCell ref="B55:E55"/>
    <mergeCell ref="N10:N11"/>
    <mergeCell ref="N40:N41"/>
    <mergeCell ref="N69:N70"/>
    <mergeCell ref="L40:L41"/>
    <mergeCell ref="J40:J41"/>
    <mergeCell ref="K40:K41"/>
    <mergeCell ref="G40:H41"/>
    <mergeCell ref="I40:I41"/>
    <mergeCell ref="B17:D17"/>
    <mergeCell ref="B30:E30"/>
    <mergeCell ref="K30:L30"/>
  </mergeCells>
  <dataValidations count="8">
    <dataValidation type="list" allowBlank="1" showInputMessage="1" showErrorMessage="1" sqref="F12:F20" xr:uid="{C5432AFE-6AF2-4302-AF36-F9B05C1B5CD9}">
      <formula1>$AB$7:$AB$9</formula1>
    </dataValidation>
    <dataValidation type="list" allowBlank="1" showInputMessage="1" showErrorMessage="1" sqref="I42:I51" xr:uid="{B853A976-C1A9-4BD8-807E-37865D730FC8}">
      <formula1>$AB$41:$AB$43</formula1>
    </dataValidation>
    <dataValidation type="list" allowBlank="1" showInputMessage="1" showErrorMessage="1" sqref="I71:I77 I91:I99" xr:uid="{E49E9D63-0E1D-4D2E-8AE8-B9EDF1366EAC}">
      <formula1>$AB$69:$AB$71</formula1>
    </dataValidation>
    <dataValidation type="custom" allowBlank="1" showInputMessage="1" showErrorMessage="1" error="No duplication of Agency/Organization" sqref="B42:D51" xr:uid="{D89A91D3-5385-4340-9194-FDF0360A232E}">
      <formula1>COUNTIF($A$42:$D$51,B42)=1</formula1>
    </dataValidation>
    <dataValidation type="list" allowBlank="1" showInputMessage="1" showErrorMessage="1" sqref="F25:F33" xr:uid="{B0FF9CC9-D125-4804-BD48-61A89EB16F8B}">
      <formula1>$AB$23:$AB$25</formula1>
    </dataValidation>
    <dataValidation type="list" allowBlank="1" showInputMessage="1" showErrorMessage="1" sqref="I56:I65" xr:uid="{59D01FB1-EDBB-44A5-A66F-91D263D62558}">
      <formula1>$AB$53:$AB$55</formula1>
    </dataValidation>
    <dataValidation type="list" allowBlank="1" showInputMessage="1" showErrorMessage="1" sqref="I105:I114" xr:uid="{401877BC-7E1C-48F7-8C92-0114786A37BF}">
      <formula1>$AB$105:$AB$107</formula1>
    </dataValidation>
    <dataValidation type="list" allowBlank="1" showInputMessage="1" showErrorMessage="1" sqref="P12:P20 P25:P33 P42:P51 P56:P65 P71:P77 P82:P85 P91:P99 P105:P114" xr:uid="{4B5E131E-E928-4E1B-B62E-A71045A75439}">
      <formula1>$AB$12:$AB$13</formula1>
    </dataValidation>
  </dataValidations>
  <printOptions horizontalCentered="1"/>
  <pageMargins left="0.11811023622047245" right="0.11811023622047245" top="0.59055118110236227" bottom="0.39370078740157483" header="0.19685039370078741" footer="0.19685039370078741"/>
  <pageSetup paperSize="9" orientation="landscape" r:id="rId1"/>
  <headerFooter>
    <oddHeader>&amp;R&amp;"Arial Narrow,Regular"&amp;10&amp;A</oddHeader>
    <oddFooter>&amp;R&amp;"Arial Narrow,Regular"&amp;10Page &amp;P of &amp;N</oddFooter>
  </headerFooter>
  <rowBreaks count="1" manualBreakCount="1">
    <brk id="67" max="11" man="1"/>
  </rowBreaks>
  <ignoredErrors>
    <ignoredError sqref="A2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6F4D6-F61C-42AF-99BC-D803E9EEEA8E}">
  <dimension ref="B1:AD43"/>
  <sheetViews>
    <sheetView showGridLines="0" zoomScaleNormal="100" zoomScaleSheetLayoutView="100" workbookViewId="0">
      <selection activeCell="K26" sqref="K26"/>
    </sheetView>
  </sheetViews>
  <sheetFormatPr defaultColWidth="14.44140625" defaultRowHeight="13.8" x14ac:dyDescent="0.3"/>
  <cols>
    <col min="1" max="1" width="0.88671875" style="682" customWidth="1"/>
    <col min="2" max="2" width="3.88671875" style="682" customWidth="1"/>
    <col min="3" max="3" width="4.44140625" style="682" customWidth="1"/>
    <col min="4" max="4" width="9.77734375" style="682" customWidth="1"/>
    <col min="5" max="5" width="10.44140625" style="682" customWidth="1"/>
    <col min="6" max="6" width="12.77734375" style="682" customWidth="1"/>
    <col min="7" max="7" width="28.6640625" style="682" bestFit="1" customWidth="1"/>
    <col min="8" max="8" width="11.88671875" style="682" customWidth="1"/>
    <col min="9" max="9" width="17.6640625" style="682" customWidth="1"/>
    <col min="10" max="10" width="0.88671875" style="684" customWidth="1"/>
    <col min="11" max="12" width="40.77734375" style="684" customWidth="1"/>
    <col min="13" max="13" width="0.88671875" style="682" customWidth="1"/>
    <col min="14" max="14" width="17.6640625" style="682" hidden="1" customWidth="1"/>
    <col min="15" max="15" width="7.21875" style="682" hidden="1" customWidth="1"/>
    <col min="16" max="16" width="25.44140625" style="682" hidden="1" customWidth="1"/>
    <col min="17" max="17" width="15.44140625" style="682" hidden="1" customWidth="1"/>
    <col min="18" max="18" width="6" style="682" hidden="1" customWidth="1"/>
    <col min="19" max="19" width="26.44140625" style="682" hidden="1" customWidth="1"/>
    <col min="20" max="20" width="11.109375" style="682" customWidth="1"/>
    <col min="21" max="27" width="14.44140625" style="682" customWidth="1"/>
    <col min="28" max="28" width="14.44140625" style="682" hidden="1" customWidth="1"/>
    <col min="29" max="29" width="27.88671875" style="682" hidden="1" customWidth="1"/>
    <col min="30" max="30" width="14.44140625" style="682" customWidth="1"/>
    <col min="31" max="16384" width="14.44140625" style="682"/>
  </cols>
  <sheetData>
    <row r="1" spans="2:30" ht="15.6" customHeight="1" x14ac:dyDescent="0.3">
      <c r="B1" s="2168" t="s">
        <v>37</v>
      </c>
      <c r="C1" s="2168"/>
      <c r="D1" s="2168"/>
      <c r="E1" s="2168"/>
      <c r="F1" s="2168"/>
      <c r="G1" s="2168"/>
      <c r="H1" s="2168"/>
      <c r="I1" s="2168"/>
      <c r="J1" s="1537"/>
      <c r="K1" s="2353" t="str">
        <f>B1</f>
        <v>KRA III - EXTENSION</v>
      </c>
      <c r="L1" s="2353"/>
      <c r="M1" s="1541"/>
      <c r="N1" s="2230" t="str">
        <f>B1</f>
        <v>KRA III - EXTENSION</v>
      </c>
      <c r="O1" s="2230"/>
      <c r="P1" s="2230"/>
      <c r="Q1" s="2230"/>
      <c r="R1" s="2230"/>
      <c r="S1" s="2230"/>
    </row>
    <row r="2" spans="2:30" x14ac:dyDescent="0.3">
      <c r="AC2" s="504" t="s">
        <v>242</v>
      </c>
    </row>
    <row r="3" spans="2:30" x14ac:dyDescent="0.3">
      <c r="B3" s="2404" t="str">
        <f>'Request Form'!B6</f>
        <v>LAST NAME:</v>
      </c>
      <c r="C3" s="2404"/>
      <c r="D3" s="2404"/>
      <c r="E3" s="2405">
        <f>Form1_A!E3</f>
        <v>0</v>
      </c>
      <c r="F3" s="2405"/>
      <c r="G3" s="2405"/>
      <c r="H3" s="2405"/>
      <c r="I3" s="2405"/>
      <c r="J3" s="1538"/>
      <c r="K3" s="771"/>
      <c r="L3" s="771"/>
      <c r="N3" s="682" t="str">
        <f>B3</f>
        <v>LAST NAME:</v>
      </c>
      <c r="O3" s="1540">
        <f>E3</f>
        <v>0</v>
      </c>
      <c r="AC3" s="453" t="s">
        <v>440</v>
      </c>
    </row>
    <row r="4" spans="2:30" x14ac:dyDescent="0.3">
      <c r="B4" s="2404" t="str">
        <f>'Request Form'!B7</f>
        <v>FIRST NAME, EXT.:</v>
      </c>
      <c r="C4" s="2404"/>
      <c r="D4" s="2404"/>
      <c r="E4" s="2405">
        <f>Form1_A!E4</f>
        <v>0</v>
      </c>
      <c r="F4" s="2405"/>
      <c r="G4" s="2405"/>
      <c r="H4" s="2405"/>
      <c r="I4" s="2405"/>
      <c r="J4" s="1538"/>
      <c r="K4" s="771"/>
      <c r="L4" s="771"/>
      <c r="N4" s="754" t="str">
        <f>B4</f>
        <v>FIRST NAME, EXT.:</v>
      </c>
      <c r="O4" s="1540">
        <f>E4</f>
        <v>0</v>
      </c>
      <c r="AC4" s="453" t="s">
        <v>384</v>
      </c>
    </row>
    <row r="5" spans="2:30" ht="13.8" customHeight="1" x14ac:dyDescent="0.3">
      <c r="B5" s="2404" t="str">
        <f>'Request Form'!B8</f>
        <v>MIDDLE NAME:</v>
      </c>
      <c r="C5" s="2404"/>
      <c r="D5" s="2404"/>
      <c r="E5" s="2173">
        <f>Form1_A!E5</f>
        <v>0</v>
      </c>
      <c r="F5" s="2173"/>
      <c r="G5" s="2173"/>
      <c r="H5" s="2173"/>
      <c r="I5" s="2173"/>
      <c r="J5" s="771"/>
      <c r="K5" s="771"/>
      <c r="L5" s="771"/>
      <c r="N5" s="682" t="str">
        <f>B5</f>
        <v>MIDDLE NAME:</v>
      </c>
      <c r="O5" s="1540">
        <f>E5</f>
        <v>0</v>
      </c>
      <c r="AB5" s="682">
        <v>0</v>
      </c>
      <c r="AC5" s="453" t="s">
        <v>385</v>
      </c>
    </row>
    <row r="6" spans="2:30" ht="14.4" thickBot="1" x14ac:dyDescent="0.35">
      <c r="O6" s="439"/>
      <c r="P6" s="439"/>
      <c r="Q6" s="439"/>
      <c r="R6" s="439"/>
      <c r="S6" s="439"/>
      <c r="T6" s="439"/>
      <c r="V6" s="436"/>
      <c r="AB6" s="682">
        <v>1</v>
      </c>
      <c r="AC6" s="453" t="s">
        <v>386</v>
      </c>
    </row>
    <row r="7" spans="2:30" ht="14.4" thickBot="1" x14ac:dyDescent="0.35">
      <c r="B7" s="2169" t="s">
        <v>529</v>
      </c>
      <c r="C7" s="2170"/>
      <c r="D7" s="2170"/>
      <c r="E7" s="2170"/>
      <c r="F7" s="2170"/>
      <c r="G7" s="2170"/>
      <c r="H7" s="2170"/>
      <c r="I7" s="2171"/>
      <c r="J7" s="1539"/>
      <c r="K7" s="2353" t="str">
        <f>B7</f>
        <v>CRITERION C - QUALITY OF EXTENSION SERVICES (MAX = 20 POINTS)</v>
      </c>
      <c r="L7" s="2353"/>
      <c r="N7" s="2231" t="str">
        <f>B7</f>
        <v>CRITERION C - QUALITY OF EXTENSION SERVICES (MAX = 20 POINTS)</v>
      </c>
      <c r="O7" s="2231"/>
      <c r="P7" s="2231"/>
      <c r="Q7" s="2231"/>
      <c r="R7" s="2231"/>
      <c r="S7" s="2231"/>
      <c r="T7" s="683"/>
      <c r="V7" s="683"/>
      <c r="AB7" s="682">
        <v>2</v>
      </c>
      <c r="AD7" s="453"/>
    </row>
    <row r="8" spans="2:30" s="684" customFormat="1" x14ac:dyDescent="0.3">
      <c r="B8" s="685"/>
      <c r="C8" s="686"/>
      <c r="D8" s="686"/>
      <c r="E8" s="686"/>
      <c r="F8" s="686"/>
      <c r="G8" s="686"/>
      <c r="H8" s="687"/>
      <c r="I8" s="688"/>
      <c r="J8" s="686"/>
      <c r="K8" s="686"/>
      <c r="L8" s="686"/>
      <c r="O8" s="683"/>
      <c r="P8" s="683"/>
      <c r="Q8" s="683"/>
      <c r="R8" s="683"/>
      <c r="S8" s="683"/>
      <c r="T8" s="683"/>
      <c r="V8" s="683"/>
      <c r="AB8" s="684">
        <v>3</v>
      </c>
      <c r="AC8" s="684" t="s">
        <v>388</v>
      </c>
    </row>
    <row r="9" spans="2:30" ht="31.8" customHeight="1" x14ac:dyDescent="0.3">
      <c r="B9" s="2398" t="s">
        <v>495</v>
      </c>
      <c r="C9" s="2399"/>
      <c r="D9" s="2399"/>
      <c r="E9" s="2399"/>
      <c r="F9" s="2399"/>
      <c r="G9" s="2399"/>
      <c r="H9" s="2399"/>
      <c r="I9" s="2400"/>
      <c r="J9" s="699"/>
      <c r="K9" s="699"/>
      <c r="L9" s="699"/>
      <c r="O9" s="683"/>
      <c r="P9" s="683"/>
      <c r="Q9" s="683"/>
      <c r="R9" s="683"/>
      <c r="S9" s="683"/>
      <c r="T9" s="683"/>
      <c r="V9" s="683"/>
      <c r="AB9" s="682">
        <v>4</v>
      </c>
      <c r="AC9" s="754" t="s">
        <v>389</v>
      </c>
    </row>
    <row r="10" spans="2:30" ht="4.95" customHeight="1" thickBot="1" x14ac:dyDescent="0.35">
      <c r="B10" s="685"/>
      <c r="C10" s="686"/>
      <c r="D10" s="686"/>
      <c r="E10" s="686"/>
      <c r="F10" s="686"/>
      <c r="G10" s="686"/>
      <c r="H10" s="748"/>
      <c r="I10" s="749"/>
      <c r="J10" s="748"/>
      <c r="K10" s="748"/>
      <c r="L10" s="748"/>
      <c r="O10" s="683"/>
      <c r="P10" s="683"/>
      <c r="Q10" s="683"/>
      <c r="R10" s="683"/>
      <c r="S10" s="683"/>
      <c r="T10" s="683"/>
      <c r="V10" s="683"/>
      <c r="AB10" s="682">
        <v>5</v>
      </c>
    </row>
    <row r="11" spans="2:30" s="684" customFormat="1" ht="14.4" thickBot="1" x14ac:dyDescent="0.35">
      <c r="B11" s="2394" t="s">
        <v>494</v>
      </c>
      <c r="C11" s="2395"/>
      <c r="D11" s="2395"/>
      <c r="E11" s="2395"/>
      <c r="F11" s="2395"/>
      <c r="G11" s="2395"/>
      <c r="H11" s="2403"/>
      <c r="I11" s="452">
        <v>0</v>
      </c>
      <c r="J11" s="772"/>
      <c r="K11" s="772"/>
      <c r="L11" s="772"/>
      <c r="W11" s="428"/>
      <c r="X11" s="428"/>
      <c r="Y11" s="428"/>
      <c r="Z11" s="428"/>
      <c r="AA11" s="428"/>
      <c r="AB11" s="428">
        <v>6</v>
      </c>
      <c r="AC11" s="692"/>
      <c r="AD11" s="692"/>
    </row>
    <row r="12" spans="2:30" s="684" customFormat="1" ht="4.95" customHeight="1" thickBot="1" x14ac:dyDescent="0.35">
      <c r="B12" s="449"/>
      <c r="C12" s="790"/>
      <c r="D12" s="790"/>
      <c r="E12" s="790"/>
      <c r="F12" s="42"/>
      <c r="G12" s="689"/>
      <c r="H12" s="42"/>
      <c r="I12" s="690"/>
      <c r="J12" s="689"/>
      <c r="K12" s="689"/>
      <c r="L12" s="689"/>
      <c r="V12" s="790"/>
      <c r="AB12" s="684">
        <v>7</v>
      </c>
    </row>
    <row r="13" spans="2:30" s="684" customFormat="1" ht="14.4" thickBot="1" x14ac:dyDescent="0.35">
      <c r="B13" s="2394" t="s">
        <v>439</v>
      </c>
      <c r="C13" s="2395"/>
      <c r="D13" s="2395"/>
      <c r="E13" s="2395"/>
      <c r="F13" s="2395"/>
      <c r="G13" s="691" t="s">
        <v>242</v>
      </c>
      <c r="H13" s="2396" t="s">
        <v>438</v>
      </c>
      <c r="I13" s="2397"/>
      <c r="J13" s="1453"/>
      <c r="K13" s="790"/>
      <c r="L13" s="1453"/>
      <c r="M13" s="503"/>
      <c r="N13" s="692"/>
      <c r="O13" s="692"/>
      <c r="P13" s="692"/>
      <c r="Q13" s="693"/>
      <c r="R13" s="693"/>
      <c r="S13" s="693"/>
      <c r="T13" s="693"/>
      <c r="V13" s="747"/>
      <c r="AB13" s="684">
        <v>8</v>
      </c>
    </row>
    <row r="14" spans="2:30" x14ac:dyDescent="0.3">
      <c r="B14" s="685"/>
      <c r="C14" s="686"/>
      <c r="D14" s="686"/>
      <c r="E14" s="686"/>
      <c r="F14" s="686"/>
      <c r="G14" s="686"/>
      <c r="H14" s="686"/>
      <c r="I14" s="694"/>
      <c r="J14" s="686"/>
      <c r="K14" s="686"/>
      <c r="L14" s="686"/>
      <c r="O14" s="683"/>
      <c r="P14" s="683"/>
      <c r="Q14" s="683"/>
      <c r="R14" s="683"/>
      <c r="S14" s="683"/>
      <c r="T14" s="683"/>
      <c r="V14" s="683"/>
    </row>
    <row r="15" spans="2:30" ht="13.8" customHeight="1" thickBot="1" x14ac:dyDescent="0.35">
      <c r="B15" s="695" t="s">
        <v>43</v>
      </c>
      <c r="C15" s="696" t="s">
        <v>256</v>
      </c>
      <c r="D15" s="697"/>
      <c r="E15" s="697"/>
      <c r="F15" s="697"/>
      <c r="G15" s="697"/>
      <c r="H15" s="697"/>
      <c r="I15" s="698"/>
      <c r="J15" s="692"/>
      <c r="K15" s="1542" t="str">
        <f>C15</f>
        <v>CLIENT SATISFACTION RATING FOR OUTREACH AND EXTENSION PROJECTS</v>
      </c>
      <c r="L15" s="1542"/>
      <c r="N15" s="854" t="str">
        <f>C15</f>
        <v>CLIENT SATISFACTION RATING FOR OUTREACH AND EXTENSION PROJECTS</v>
      </c>
      <c r="O15" s="683"/>
      <c r="P15" s="683"/>
      <c r="Q15" s="683"/>
      <c r="R15" s="683"/>
      <c r="S15" s="683"/>
      <c r="T15" s="683"/>
      <c r="V15" s="699"/>
    </row>
    <row r="16" spans="2:30" s="684" customFormat="1" ht="15" customHeight="1" thickBot="1" x14ac:dyDescent="0.35">
      <c r="B16" s="2401" t="s">
        <v>7</v>
      </c>
      <c r="C16" s="2386" t="s">
        <v>9</v>
      </c>
      <c r="D16" s="2386"/>
      <c r="E16" s="2386"/>
      <c r="F16" s="2374" t="s">
        <v>49</v>
      </c>
      <c r="G16" s="2374"/>
      <c r="H16" s="2374"/>
      <c r="I16" s="2375"/>
      <c r="J16" s="769"/>
      <c r="K16" s="2354" t="s">
        <v>447</v>
      </c>
      <c r="L16" s="2355"/>
      <c r="N16" s="2357"/>
      <c r="O16" s="2357"/>
      <c r="P16" s="2357"/>
      <c r="Q16" s="2357"/>
      <c r="R16" s="2357"/>
      <c r="S16" s="2357"/>
      <c r="T16" s="2358"/>
    </row>
    <row r="17" spans="2:29" s="684" customFormat="1" ht="28.2" customHeight="1" thickBot="1" x14ac:dyDescent="0.35">
      <c r="B17" s="2402"/>
      <c r="C17" s="2387"/>
      <c r="D17" s="2387"/>
      <c r="E17" s="2387"/>
      <c r="F17" s="700" t="s">
        <v>5</v>
      </c>
      <c r="G17" s="700" t="s">
        <v>190</v>
      </c>
      <c r="H17" s="701" t="s">
        <v>6</v>
      </c>
      <c r="I17" s="702" t="s">
        <v>387</v>
      </c>
      <c r="J17" s="512"/>
      <c r="K17" s="1602" t="s">
        <v>615</v>
      </c>
      <c r="L17" s="1602" t="s">
        <v>616</v>
      </c>
      <c r="N17" s="513" t="s">
        <v>390</v>
      </c>
      <c r="O17" s="753" t="s">
        <v>393</v>
      </c>
      <c r="P17" s="756" t="s">
        <v>172</v>
      </c>
      <c r="Q17" s="760" t="s">
        <v>391</v>
      </c>
      <c r="R17" s="756" t="s">
        <v>393</v>
      </c>
      <c r="S17" s="755" t="s">
        <v>172</v>
      </c>
      <c r="T17" s="790"/>
    </row>
    <row r="18" spans="2:29" s="684" customFormat="1" x14ac:dyDescent="0.3">
      <c r="B18" s="703">
        <v>1</v>
      </c>
      <c r="C18" s="2371" t="s">
        <v>270</v>
      </c>
      <c r="D18" s="2372"/>
      <c r="E18" s="2373"/>
      <c r="F18" s="820">
        <v>0</v>
      </c>
      <c r="G18" s="401"/>
      <c r="H18" s="402">
        <v>0</v>
      </c>
      <c r="I18" s="333"/>
      <c r="J18" s="770"/>
      <c r="K18" s="1658"/>
      <c r="L18" s="1658"/>
      <c r="N18" s="704" t="s">
        <v>388</v>
      </c>
      <c r="O18" s="1370">
        <f>IF(N18="Acceptable",F18,"")</f>
        <v>0</v>
      </c>
      <c r="P18" s="757"/>
      <c r="Q18" s="705" t="s">
        <v>388</v>
      </c>
      <c r="R18" s="1373">
        <f>IF(Q18="Acceptable",H18,"")</f>
        <v>0</v>
      </c>
      <c r="S18" s="750"/>
      <c r="T18" s="1939"/>
    </row>
    <row r="19" spans="2:29" s="684" customFormat="1" x14ac:dyDescent="0.3">
      <c r="B19" s="706">
        <v>2</v>
      </c>
      <c r="C19" s="2371" t="s">
        <v>271</v>
      </c>
      <c r="D19" s="2372"/>
      <c r="E19" s="2373"/>
      <c r="F19" s="821">
        <v>0</v>
      </c>
      <c r="G19" s="401"/>
      <c r="H19" s="814">
        <v>0</v>
      </c>
      <c r="I19" s="252"/>
      <c r="J19" s="770"/>
      <c r="K19" s="1657"/>
      <c r="L19" s="1657"/>
      <c r="N19" s="707" t="s">
        <v>388</v>
      </c>
      <c r="O19" s="1371">
        <f>IF(N19="Acceptable",F19,"")</f>
        <v>0</v>
      </c>
      <c r="P19" s="758"/>
      <c r="Q19" s="708" t="s">
        <v>388</v>
      </c>
      <c r="R19" s="1374">
        <f>IF(Q19="Acceptable",H19,"")</f>
        <v>0</v>
      </c>
      <c r="S19" s="751"/>
      <c r="T19" s="1939"/>
    </row>
    <row r="20" spans="2:29" s="684" customFormat="1" ht="14.4" customHeight="1" x14ac:dyDescent="0.3">
      <c r="B20" s="706">
        <v>3</v>
      </c>
      <c r="C20" s="2371" t="s">
        <v>272</v>
      </c>
      <c r="D20" s="2372"/>
      <c r="E20" s="2373"/>
      <c r="F20" s="821">
        <v>0</v>
      </c>
      <c r="G20" s="401"/>
      <c r="H20" s="814">
        <v>0</v>
      </c>
      <c r="I20" s="252"/>
      <c r="J20" s="770"/>
      <c r="K20" s="1657"/>
      <c r="L20" s="1657"/>
      <c r="N20" s="707" t="s">
        <v>388</v>
      </c>
      <c r="O20" s="1371">
        <f>IF(N20="Acceptable",F20,"")</f>
        <v>0</v>
      </c>
      <c r="P20" s="758"/>
      <c r="Q20" s="708" t="s">
        <v>388</v>
      </c>
      <c r="R20" s="1374">
        <f>IF(Q20="Acceptable",H20,"")</f>
        <v>0</v>
      </c>
      <c r="S20" s="751"/>
      <c r="T20" s="1939"/>
    </row>
    <row r="21" spans="2:29" s="684" customFormat="1" ht="15" customHeight="1" thickBot="1" x14ac:dyDescent="0.35">
      <c r="B21" s="706">
        <v>4</v>
      </c>
      <c r="C21" s="2388" t="s">
        <v>273</v>
      </c>
      <c r="D21" s="2389"/>
      <c r="E21" s="2390"/>
      <c r="F21" s="821">
        <v>0</v>
      </c>
      <c r="G21" s="401"/>
      <c r="H21" s="814">
        <v>0</v>
      </c>
      <c r="I21" s="353"/>
      <c r="J21" s="770"/>
      <c r="K21" s="1620"/>
      <c r="L21" s="1620"/>
      <c r="N21" s="710" t="s">
        <v>388</v>
      </c>
      <c r="O21" s="1372">
        <f>IF(N21="Acceptable",F21,"")</f>
        <v>0</v>
      </c>
      <c r="P21" s="759"/>
      <c r="Q21" s="711" t="s">
        <v>388</v>
      </c>
      <c r="R21" s="1375">
        <f>IF(Q21="Acceptable",H21,"")</f>
        <v>0</v>
      </c>
      <c r="S21" s="752"/>
      <c r="T21" s="1939"/>
    </row>
    <row r="22" spans="2:29" s="684" customFormat="1" ht="14.4" customHeight="1" thickBot="1" x14ac:dyDescent="0.35">
      <c r="B22" s="2379" t="s">
        <v>8</v>
      </c>
      <c r="C22" s="2380"/>
      <c r="D22" s="2380"/>
      <c r="E22" s="2380"/>
      <c r="F22" s="2380"/>
      <c r="G22" s="2380"/>
      <c r="H22" s="2381">
        <f>IF(G13="NOT APPLICABLE",AVERAGE(F18:F21,H18:H21),0+IF(G13="ON APPROVED STUDY LEAVE",SUM(F18:F21,H18:H21)/(8-I11),0)+IF(G13="ON APPROVED SABBATICAL LEAVE",SUM(F18:F21,H18:H21)/(8-I11),0+IF(G13="ON APPROVED MATERNITY LEAVE",SUM(F18:F21,H18:H21)/(8-I11),0)))</f>
        <v>0</v>
      </c>
      <c r="I22" s="2382"/>
      <c r="J22" s="773"/>
      <c r="K22" s="773"/>
      <c r="L22" s="773"/>
      <c r="N22" s="762"/>
      <c r="O22" s="763"/>
      <c r="P22" s="1239"/>
      <c r="Q22" s="763"/>
      <c r="R22" s="763"/>
      <c r="S22" s="1239"/>
      <c r="T22" s="712"/>
      <c r="AC22" s="682" t="s">
        <v>242</v>
      </c>
    </row>
    <row r="23" spans="2:29" s="684" customFormat="1" ht="14.4" customHeight="1" thickBot="1" x14ac:dyDescent="0.35">
      <c r="B23" s="2174" t="s">
        <v>231</v>
      </c>
      <c r="C23" s="2175"/>
      <c r="D23" s="2175"/>
      <c r="E23" s="2175"/>
      <c r="F23" s="2175"/>
      <c r="G23" s="2391"/>
      <c r="H23" s="2392">
        <f>H22/100*20</f>
        <v>0</v>
      </c>
      <c r="I23" s="2393"/>
      <c r="J23" s="774"/>
      <c r="K23" s="774"/>
      <c r="L23" s="774"/>
      <c r="N23" s="2364" t="s">
        <v>392</v>
      </c>
      <c r="O23" s="2365"/>
      <c r="P23" s="764">
        <f>IF(G13="NOT APPLICABLE",AVERAGE(O18:O21,R18:R21),0+IF(G13="ON APPROVED STUDY LEAVE",SUM(O18:O21,R18:R21)/(8-I11),0)+IF(G13="ON APPROVED SABBATICAL LEAVE",SUM(O18:O21,R18:R21)/(8-I11),0+IF(G13="ON APPROVED MATERNITY LEAVE",SUM(O18:O21,R18:R21)/(8-I11),0)))</f>
        <v>0</v>
      </c>
      <c r="Q23" s="842" t="s">
        <v>241</v>
      </c>
      <c r="R23" s="761"/>
      <c r="S23" s="765">
        <f>P23/100*20</f>
        <v>0</v>
      </c>
      <c r="T23" s="713"/>
      <c r="AC23" s="709" t="s">
        <v>366</v>
      </c>
    </row>
    <row r="24" spans="2:29" ht="14.4" thickBot="1" x14ac:dyDescent="0.35">
      <c r="B24" s="843"/>
      <c r="C24" s="843"/>
      <c r="D24" s="843"/>
      <c r="E24" s="843"/>
      <c r="F24" s="714"/>
      <c r="G24" s="714"/>
      <c r="H24" s="714"/>
      <c r="I24" s="714"/>
      <c r="J24" s="775"/>
      <c r="K24" s="775"/>
      <c r="L24" s="775"/>
      <c r="T24" s="713"/>
      <c r="AC24" s="709" t="s">
        <v>367</v>
      </c>
    </row>
    <row r="25" spans="2:29" ht="14.4" thickBot="1" x14ac:dyDescent="0.35">
      <c r="B25" s="2169" t="s">
        <v>98</v>
      </c>
      <c r="C25" s="2170"/>
      <c r="D25" s="2170"/>
      <c r="E25" s="2170"/>
      <c r="F25" s="2170"/>
      <c r="G25" s="2170"/>
      <c r="H25" s="2170"/>
      <c r="I25" s="2171"/>
      <c r="J25" s="1539"/>
      <c r="K25" s="2353" t="str">
        <f>B25</f>
        <v>CRITERION D - BONUS CRITERION (MAX = 20 POINTS)</v>
      </c>
      <c r="L25" s="2353"/>
      <c r="N25" s="2231" t="str">
        <f>B25</f>
        <v>CRITERION D - BONUS CRITERION (MAX = 20 POINTS)</v>
      </c>
      <c r="O25" s="2231"/>
      <c r="P25" s="2231"/>
      <c r="Q25" s="2231"/>
      <c r="R25" s="2231"/>
      <c r="S25" s="2231"/>
      <c r="AC25" s="709" t="s">
        <v>368</v>
      </c>
    </row>
    <row r="26" spans="2:29" x14ac:dyDescent="0.3">
      <c r="B26" s="685"/>
      <c r="C26" s="686"/>
      <c r="D26" s="686"/>
      <c r="E26" s="686"/>
      <c r="F26" s="686"/>
      <c r="G26" s="686"/>
      <c r="H26" s="686"/>
      <c r="I26" s="694"/>
      <c r="J26" s="686"/>
      <c r="K26" s="686"/>
      <c r="L26" s="686"/>
      <c r="AC26" s="709" t="s">
        <v>369</v>
      </c>
    </row>
    <row r="27" spans="2:29" x14ac:dyDescent="0.3">
      <c r="B27" s="716" t="s">
        <v>99</v>
      </c>
      <c r="C27" s="717" t="s">
        <v>257</v>
      </c>
      <c r="D27" s="718"/>
      <c r="E27" s="718"/>
      <c r="F27" s="718"/>
      <c r="G27" s="718"/>
      <c r="H27" s="718"/>
      <c r="I27" s="719"/>
      <c r="J27" s="686"/>
      <c r="K27" s="1257" t="str">
        <f>C27</f>
        <v>FOR ADMINISTRATIVE DESIGNATION</v>
      </c>
      <c r="L27" s="686"/>
      <c r="N27" s="854" t="str">
        <f>C27</f>
        <v>FOR ADMINISTRATIVE DESIGNATION</v>
      </c>
      <c r="AC27" s="709" t="s">
        <v>370</v>
      </c>
    </row>
    <row r="28" spans="2:29" x14ac:dyDescent="0.3">
      <c r="B28" s="716" t="s">
        <v>52</v>
      </c>
      <c r="C28" s="721" t="s">
        <v>258</v>
      </c>
      <c r="D28" s="722"/>
      <c r="E28" s="722"/>
      <c r="F28" s="723"/>
      <c r="G28" s="723"/>
      <c r="H28" s="723"/>
      <c r="I28" s="719"/>
      <c r="J28" s="686"/>
      <c r="K28" s="1257" t="str">
        <f>C28</f>
        <v>HIGHEST ADMINISTRATIVE DESIGNATION HELD FOR AT LEAST ONE YEAR WITH THE EVALUATION PERIOD</v>
      </c>
      <c r="L28" s="686"/>
      <c r="N28" s="854" t="str">
        <f>C28</f>
        <v>HIGHEST ADMINISTRATIVE DESIGNATION HELD FOR AT LEAST ONE YEAR WITH THE EVALUATION PERIOD</v>
      </c>
      <c r="AC28" s="715" t="s">
        <v>371</v>
      </c>
    </row>
    <row r="29" spans="2:29" s="722" customFormat="1" ht="14.4" thickBot="1" x14ac:dyDescent="0.35">
      <c r="B29" s="724"/>
      <c r="C29" s="725"/>
      <c r="D29" s="725"/>
      <c r="F29" s="725"/>
      <c r="G29" s="725"/>
      <c r="H29" s="725"/>
      <c r="I29" s="726"/>
      <c r="J29" s="692"/>
      <c r="K29" s="692"/>
      <c r="L29" s="692"/>
      <c r="N29" s="682"/>
      <c r="O29" s="682"/>
      <c r="P29" s="682"/>
      <c r="Q29" s="682"/>
      <c r="R29" s="682"/>
      <c r="S29" s="682"/>
      <c r="T29" s="682"/>
      <c r="AC29" s="720" t="s">
        <v>372</v>
      </c>
    </row>
    <row r="30" spans="2:29" s="727" customFormat="1" ht="28.2" customHeight="1" thickBot="1" x14ac:dyDescent="0.35">
      <c r="B30" s="791" t="s">
        <v>7</v>
      </c>
      <c r="C30" s="2376" t="s">
        <v>94</v>
      </c>
      <c r="D30" s="2377"/>
      <c r="E30" s="2377"/>
      <c r="F30" s="2378"/>
      <c r="G30" s="845" t="s">
        <v>500</v>
      </c>
      <c r="H30" s="845" t="s">
        <v>171</v>
      </c>
      <c r="I30" s="405" t="s">
        <v>387</v>
      </c>
      <c r="J30" s="1453"/>
      <c r="K30" s="2366" t="s">
        <v>447</v>
      </c>
      <c r="L30" s="2367"/>
      <c r="N30" s="578" t="s">
        <v>184</v>
      </c>
      <c r="O30" s="822" t="s">
        <v>174</v>
      </c>
      <c r="P30" s="2362" t="s">
        <v>172</v>
      </c>
      <c r="Q30" s="2363"/>
      <c r="R30" s="2363"/>
      <c r="S30" s="2234"/>
      <c r="T30" s="766"/>
      <c r="AC30" s="720" t="s">
        <v>502</v>
      </c>
    </row>
    <row r="31" spans="2:29" ht="15" customHeight="1" thickBot="1" x14ac:dyDescent="0.35">
      <c r="B31" s="778">
        <v>1</v>
      </c>
      <c r="C31" s="2383" t="s">
        <v>242</v>
      </c>
      <c r="D31" s="2384"/>
      <c r="E31" s="2384"/>
      <c r="F31" s="2385"/>
      <c r="G31" s="844"/>
      <c r="H31" s="779">
        <f>IF(ISBLANK(G31),0,0+IF(C31="SELECT OPTION",0,0+IF(C31="President or OIC President",20)+IF(C31="Vice-President",15)+IF(C31="Chancellor",10)+IF(C31="Vice-Chancellor",8)+IF(C31="Campus Director/Administrator/Head",8)+IF(C31="Faculty Regent",8)+IF(C31="Office Director",6)+IF(C31="University/College Secretary",6)+IF(C31="Project Head",4)+IF(C31="Institution-level Committee Chair",3)+IF(C31="Institution-level Committee Member",2)+IF(C31="Dean",6)++IF(C31="Associate Dean",5)+IF(C31="College Secretary",3)+IF(C31="Department Head",4)+IF(C31="Program Chair/Project Head",3)+IF(C31="Department-level Committee Chair",2))+IF(C31="Department-level Committee Member",1))</f>
        <v>0</v>
      </c>
      <c r="I31" s="351" t="s">
        <v>287</v>
      </c>
      <c r="J31" s="770"/>
      <c r="K31" s="2349"/>
      <c r="L31" s="2350"/>
      <c r="N31" s="707" t="s">
        <v>388</v>
      </c>
      <c r="O31" s="1376">
        <f>IF(N31="Acceptable",H31,0)</f>
        <v>0</v>
      </c>
      <c r="P31" s="2359"/>
      <c r="Q31" s="2360"/>
      <c r="R31" s="2360"/>
      <c r="S31" s="2361"/>
      <c r="T31" s="767"/>
      <c r="AC31" s="720" t="s">
        <v>373</v>
      </c>
    </row>
    <row r="32" spans="2:29" ht="15" customHeight="1" thickBot="1" x14ac:dyDescent="0.35">
      <c r="B32" s="780"/>
      <c r="C32" s="2368"/>
      <c r="D32" s="2369"/>
      <c r="E32" s="2369"/>
      <c r="F32" s="2370"/>
      <c r="G32" s="781" t="s">
        <v>14</v>
      </c>
      <c r="H32" s="1377" t="s">
        <v>501</v>
      </c>
      <c r="I32" s="782"/>
      <c r="J32" s="770"/>
      <c r="K32" s="2351"/>
      <c r="L32" s="2352"/>
      <c r="N32" s="581"/>
      <c r="O32" s="593">
        <f>SUM(O31:O31)</f>
        <v>0</v>
      </c>
      <c r="P32" s="2040"/>
      <c r="Q32" s="2356"/>
      <c r="R32" s="2356"/>
      <c r="S32" s="2041"/>
      <c r="T32" s="768"/>
      <c r="AC32" s="720" t="s">
        <v>503</v>
      </c>
    </row>
    <row r="33" spans="2:29" x14ac:dyDescent="0.3">
      <c r="G33" s="684"/>
      <c r="N33" s="728"/>
      <c r="O33" s="728"/>
      <c r="P33" s="728"/>
      <c r="Q33" s="728"/>
      <c r="R33" s="728"/>
      <c r="S33" s="728"/>
      <c r="T33" s="728"/>
      <c r="AC33" s="720" t="s">
        <v>504</v>
      </c>
    </row>
    <row r="34" spans="2:29" s="729" customFormat="1" x14ac:dyDescent="0.3">
      <c r="C34" s="730" t="s">
        <v>2</v>
      </c>
      <c r="F34" s="731" t="s">
        <v>178</v>
      </c>
      <c r="G34" s="732"/>
      <c r="J34" s="776"/>
      <c r="K34" s="776"/>
      <c r="L34" s="776"/>
      <c r="N34" s="731" t="s">
        <v>181</v>
      </c>
      <c r="R34" s="733"/>
      <c r="S34" s="733"/>
      <c r="T34" s="733"/>
      <c r="AC34" s="709" t="s">
        <v>374</v>
      </c>
    </row>
    <row r="35" spans="2:29" s="733" customFormat="1" x14ac:dyDescent="0.3">
      <c r="B35" s="734"/>
      <c r="C35" s="735"/>
      <c r="F35" s="736"/>
      <c r="G35" s="732"/>
      <c r="H35" s="729"/>
      <c r="I35" s="729"/>
      <c r="J35" s="776"/>
      <c r="K35" s="776"/>
      <c r="L35" s="776"/>
      <c r="M35" s="729"/>
      <c r="N35" s="737"/>
      <c r="O35" s="738"/>
      <c r="P35" s="738"/>
      <c r="AC35" s="709" t="s">
        <v>375</v>
      </c>
    </row>
    <row r="36" spans="2:29" s="733" customFormat="1" x14ac:dyDescent="0.3">
      <c r="B36" s="734"/>
      <c r="C36" s="739"/>
      <c r="F36" s="736"/>
      <c r="G36" s="732"/>
      <c r="H36" s="729"/>
      <c r="I36" s="729"/>
      <c r="J36" s="776"/>
      <c r="K36" s="776"/>
      <c r="L36" s="776"/>
      <c r="M36" s="729"/>
      <c r="N36" s="737"/>
      <c r="O36" s="738"/>
      <c r="P36" s="738"/>
      <c r="AC36" s="709" t="s">
        <v>376</v>
      </c>
    </row>
    <row r="37" spans="2:29" s="733" customFormat="1" x14ac:dyDescent="0.3">
      <c r="B37" s="734"/>
      <c r="C37" s="740" t="s">
        <v>11</v>
      </c>
      <c r="F37" s="483" t="s">
        <v>276</v>
      </c>
      <c r="G37" s="732"/>
      <c r="H37" s="729"/>
      <c r="I37" s="729"/>
      <c r="J37" s="776"/>
      <c r="K37" s="776"/>
      <c r="L37" s="776"/>
      <c r="M37" s="729"/>
      <c r="N37" s="483" t="s">
        <v>277</v>
      </c>
      <c r="O37" s="741"/>
      <c r="P37" s="741"/>
      <c r="AC37" s="709" t="s">
        <v>505</v>
      </c>
    </row>
    <row r="38" spans="2:29" s="733" customFormat="1" x14ac:dyDescent="0.3">
      <c r="B38" s="734"/>
      <c r="C38" s="740" t="s">
        <v>3</v>
      </c>
      <c r="F38" s="484" t="s">
        <v>3</v>
      </c>
      <c r="G38" s="732"/>
      <c r="H38" s="729"/>
      <c r="I38" s="729"/>
      <c r="J38" s="776"/>
      <c r="K38" s="776"/>
      <c r="L38" s="776"/>
      <c r="M38" s="729"/>
      <c r="N38" s="484" t="s">
        <v>3</v>
      </c>
      <c r="O38" s="741"/>
      <c r="P38" s="741"/>
      <c r="AC38" s="709" t="s">
        <v>377</v>
      </c>
    </row>
    <row r="39" spans="2:29" s="742" customFormat="1" x14ac:dyDescent="0.3">
      <c r="B39" s="743"/>
      <c r="C39" s="743"/>
      <c r="E39" s="481"/>
      <c r="F39" s="435"/>
      <c r="G39" s="474"/>
      <c r="H39" s="474"/>
      <c r="I39" s="474"/>
      <c r="J39" s="777"/>
      <c r="K39" s="777"/>
      <c r="L39" s="777"/>
      <c r="M39" s="474"/>
      <c r="N39" s="433"/>
      <c r="O39" s="744"/>
      <c r="P39" s="744"/>
      <c r="Q39" s="744"/>
      <c r="R39" s="744"/>
      <c r="S39" s="744"/>
      <c r="T39" s="744"/>
      <c r="AC39" s="709" t="s">
        <v>378</v>
      </c>
    </row>
    <row r="40" spans="2:29" s="728" customFormat="1" x14ac:dyDescent="0.3">
      <c r="B40" s="745"/>
      <c r="C40" s="745"/>
      <c r="D40" s="486"/>
      <c r="E40" s="487"/>
      <c r="F40" s="435"/>
      <c r="G40" s="435"/>
      <c r="H40" s="435"/>
      <c r="I40" s="435"/>
      <c r="J40" s="434"/>
      <c r="K40" s="434"/>
      <c r="L40" s="434"/>
      <c r="M40" s="435"/>
      <c r="N40" s="433"/>
      <c r="O40" s="682"/>
      <c r="P40" s="682"/>
      <c r="Q40" s="682"/>
      <c r="R40" s="682"/>
      <c r="S40" s="682"/>
      <c r="T40" s="682"/>
      <c r="AC40" s="709" t="s">
        <v>379</v>
      </c>
    </row>
    <row r="41" spans="2:29" s="728" customFormat="1" x14ac:dyDescent="0.3">
      <c r="B41" s="745"/>
      <c r="C41" s="745"/>
      <c r="D41" s="486"/>
      <c r="E41" s="486"/>
      <c r="F41" s="483" t="s">
        <v>275</v>
      </c>
      <c r="G41" s="438"/>
      <c r="H41" s="438"/>
      <c r="I41" s="438"/>
      <c r="J41" s="510"/>
      <c r="K41" s="510"/>
      <c r="L41" s="510"/>
      <c r="M41" s="438"/>
      <c r="N41" s="483" t="s">
        <v>314</v>
      </c>
      <c r="O41" s="682"/>
      <c r="P41" s="682"/>
      <c r="Q41" s="682"/>
      <c r="R41" s="682"/>
      <c r="S41" s="682"/>
      <c r="T41" s="682"/>
    </row>
    <row r="42" spans="2:29" x14ac:dyDescent="0.3">
      <c r="F42" s="484" t="s">
        <v>3</v>
      </c>
      <c r="N42" s="484" t="s">
        <v>3</v>
      </c>
    </row>
    <row r="43" spans="2:29" x14ac:dyDescent="0.3">
      <c r="N43" s="746"/>
    </row>
  </sheetData>
  <sheetProtection algorithmName="SHA-512" hashValue="8UsqNGF6kWl7JWi0BBB7hSvxXU5zgFu+rxVI7rwO8cAVeJ8AO4vtCczClnVS/WEHB3o0dMif9ZjNiD0gRv0qxA==" saltValue="bOK1ZIMRzO1ijrug6SuUtw==" spinCount="100000" sheet="1" formatRows="0" insertHyperlinks="0"/>
  <mergeCells count="43">
    <mergeCell ref="B1:I1"/>
    <mergeCell ref="B7:I7"/>
    <mergeCell ref="B3:D3"/>
    <mergeCell ref="B4:D4"/>
    <mergeCell ref="E3:I3"/>
    <mergeCell ref="E4:I4"/>
    <mergeCell ref="B5:D5"/>
    <mergeCell ref="E5:I5"/>
    <mergeCell ref="B13:F13"/>
    <mergeCell ref="H13:I13"/>
    <mergeCell ref="B25:I25"/>
    <mergeCell ref="B9:I9"/>
    <mergeCell ref="B16:B17"/>
    <mergeCell ref="C19:E19"/>
    <mergeCell ref="B11:H11"/>
    <mergeCell ref="C32:F32"/>
    <mergeCell ref="C18:E18"/>
    <mergeCell ref="F16:I16"/>
    <mergeCell ref="C30:F30"/>
    <mergeCell ref="B22:G22"/>
    <mergeCell ref="H22:I22"/>
    <mergeCell ref="C31:F31"/>
    <mergeCell ref="C16:E17"/>
    <mergeCell ref="C20:E20"/>
    <mergeCell ref="C21:E21"/>
    <mergeCell ref="B23:G23"/>
    <mergeCell ref="H23:I23"/>
    <mergeCell ref="K31:L31"/>
    <mergeCell ref="K32:L32"/>
    <mergeCell ref="N1:S1"/>
    <mergeCell ref="K1:L1"/>
    <mergeCell ref="K7:L7"/>
    <mergeCell ref="K16:L16"/>
    <mergeCell ref="K25:L25"/>
    <mergeCell ref="P32:S32"/>
    <mergeCell ref="N16:T16"/>
    <mergeCell ref="P31:S31"/>
    <mergeCell ref="T18:T21"/>
    <mergeCell ref="P30:S30"/>
    <mergeCell ref="N23:O23"/>
    <mergeCell ref="K30:L30"/>
    <mergeCell ref="N7:S7"/>
    <mergeCell ref="N25:S25"/>
  </mergeCells>
  <dataValidations count="5">
    <dataValidation type="list" allowBlank="1" showInputMessage="1" showErrorMessage="1" sqref="N13 Q13" xr:uid="{D2C15D47-75BD-49A6-9BEA-48E99B50BDE6}">
      <formula1>$V$7:$V$15</formula1>
    </dataValidation>
    <dataValidation type="list" allowBlank="1" showInputMessage="1" showErrorMessage="1" sqref="G13" xr:uid="{78E48BFA-B437-446E-A216-0C112DF2713C}">
      <formula1>$AC$2:$AC$6</formula1>
    </dataValidation>
    <dataValidation type="list" allowBlank="1" showInputMessage="1" showErrorMessage="1" sqref="N18:N21 Q18:Q21 N31" xr:uid="{BDD36CBE-ECE3-4F3A-80B1-3BE817D96A75}">
      <formula1>$AC$8:$AC$9</formula1>
    </dataValidation>
    <dataValidation type="list" allowBlank="1" showInputMessage="1" showErrorMessage="1" sqref="C31" xr:uid="{F316E0C1-0F5E-4CCD-AB8F-7C83E07E0F5A}">
      <formula1>$AC$22:$AC$40</formula1>
    </dataValidation>
    <dataValidation type="list" allowBlank="1" showInputMessage="1" showErrorMessage="1" sqref="I11:J11" xr:uid="{FE078CA6-E39A-4FD8-9C6F-DE40A21CFACA}">
      <formula1>$AB$5:$AB$13</formula1>
    </dataValidation>
  </dataValidations>
  <printOptions horizontalCentered="1"/>
  <pageMargins left="0.19685039370078741" right="0.19685039370078741" top="0.59055118110236227" bottom="0.39370078740157483" header="0.19685039370078741" footer="0.19685039370078741"/>
  <pageSetup paperSize="9" orientation="portrait" r:id="rId1"/>
  <ignoredErrors>
    <ignoredError sqref="B15 B27 B2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8E7A4-6355-411C-A499-D33E4F295225}">
  <dimension ref="A1:AC78"/>
  <sheetViews>
    <sheetView showGridLines="0" zoomScaleNormal="100" zoomScaleSheetLayoutView="100" workbookViewId="0">
      <selection activeCell="K43" sqref="K43"/>
    </sheetView>
  </sheetViews>
  <sheetFormatPr defaultColWidth="14.44140625" defaultRowHeight="13.8" x14ac:dyDescent="0.25"/>
  <cols>
    <col min="1" max="1" width="2.5546875" style="95" customWidth="1"/>
    <col min="2" max="2" width="2.88671875" style="95" customWidth="1"/>
    <col min="3" max="3" width="11.21875" style="95" customWidth="1"/>
    <col min="4" max="4" width="17.88671875" style="95" customWidth="1"/>
    <col min="5" max="5" width="17" style="95" customWidth="1"/>
    <col min="6" max="6" width="14.33203125" style="95" customWidth="1"/>
    <col min="7" max="7" width="9.5546875" style="95" customWidth="1"/>
    <col min="8" max="8" width="11.44140625" style="875" bestFit="1" customWidth="1"/>
    <col min="9" max="9" width="13.44140625" style="875" bestFit="1" customWidth="1"/>
    <col min="10" max="10" width="0.88671875" style="1557" customWidth="1"/>
    <col min="11" max="11" width="80.77734375" style="1557" customWidth="1"/>
    <col min="12" max="12" width="1.77734375" style="95" customWidth="1"/>
    <col min="13" max="13" width="17.77734375" style="65" hidden="1" customWidth="1"/>
    <col min="14" max="14" width="14.6640625" style="95" hidden="1" customWidth="1"/>
    <col min="15" max="15" width="66.5546875" style="95" hidden="1" customWidth="1"/>
    <col min="16" max="16" width="14.44140625" style="4" customWidth="1"/>
    <col min="17" max="17" width="14.21875" style="4" customWidth="1"/>
    <col min="18" max="18" width="15.6640625" style="4" customWidth="1"/>
    <col min="19" max="19" width="5.5546875" style="4" customWidth="1"/>
    <col min="20" max="20" width="10.44140625" style="4" customWidth="1"/>
    <col min="21" max="26" width="14.44140625" style="4" customWidth="1"/>
    <col min="27" max="29" width="14.44140625" style="4" hidden="1" customWidth="1"/>
    <col min="30" max="16384" width="14.44140625" style="4"/>
  </cols>
  <sheetData>
    <row r="1" spans="1:15" s="1" customFormat="1" ht="15.6" x14ac:dyDescent="0.3">
      <c r="A1" s="2055" t="s">
        <v>10</v>
      </c>
      <c r="B1" s="2055"/>
      <c r="C1" s="2055"/>
      <c r="D1" s="2055"/>
      <c r="E1" s="2055"/>
      <c r="F1" s="2055"/>
      <c r="G1" s="2055"/>
      <c r="H1" s="2055"/>
      <c r="I1" s="2055"/>
      <c r="J1" s="1488"/>
      <c r="K1" s="1488" t="str">
        <f>A1</f>
        <v>FACULTY POSITION RECLASSIFICATION FOR SUCs</v>
      </c>
      <c r="L1" s="65"/>
      <c r="M1" s="2291" t="str">
        <f>A1</f>
        <v>FACULTY POSITION RECLASSIFICATION FOR SUCs</v>
      </c>
      <c r="N1" s="2291"/>
      <c r="O1" s="2291"/>
    </row>
    <row r="2" spans="1:15" s="1" customFormat="1" ht="7.95" customHeight="1" x14ac:dyDescent="0.3">
      <c r="A2" s="65"/>
      <c r="B2" s="65"/>
      <c r="C2" s="65"/>
      <c r="D2" s="65"/>
      <c r="E2" s="65"/>
      <c r="F2" s="65"/>
      <c r="G2" s="65"/>
      <c r="H2" s="44"/>
      <c r="I2" s="44"/>
      <c r="J2" s="1545"/>
      <c r="K2" s="1545"/>
      <c r="L2" s="65"/>
      <c r="M2" s="65"/>
      <c r="N2" s="65"/>
      <c r="O2" s="65"/>
    </row>
    <row r="3" spans="1:15" s="1" customFormat="1" ht="15.6" x14ac:dyDescent="0.3">
      <c r="A3" s="2055" t="s">
        <v>37</v>
      </c>
      <c r="B3" s="2055"/>
      <c r="C3" s="2055"/>
      <c r="D3" s="2055"/>
      <c r="E3" s="2055"/>
      <c r="F3" s="2055"/>
      <c r="G3" s="2055"/>
      <c r="H3" s="2055"/>
      <c r="I3" s="2055"/>
      <c r="J3" s="1488"/>
      <c r="K3" s="1488" t="str">
        <f>A3</f>
        <v>KRA III - EXTENSION</v>
      </c>
      <c r="L3" s="65"/>
      <c r="M3" s="2291" t="str">
        <f>A3</f>
        <v>KRA III - EXTENSION</v>
      </c>
      <c r="N3" s="2291"/>
      <c r="O3" s="2291"/>
    </row>
    <row r="4" spans="1:15" s="1" customFormat="1" ht="14.4" thickBot="1" x14ac:dyDescent="0.35">
      <c r="A4" s="2056" t="s">
        <v>16</v>
      </c>
      <c r="B4" s="2056"/>
      <c r="C4" s="2056"/>
      <c r="D4" s="2056"/>
      <c r="E4" s="2056"/>
      <c r="F4" s="2056"/>
      <c r="G4" s="2056"/>
      <c r="H4" s="2056"/>
      <c r="I4" s="2056"/>
      <c r="J4" s="1489"/>
      <c r="K4" s="1489" t="str">
        <f>A4</f>
        <v>SUMMARY OF POINTS</v>
      </c>
      <c r="L4" s="65"/>
      <c r="M4" s="2292" t="str">
        <f>A4</f>
        <v>SUMMARY OF POINTS</v>
      </c>
      <c r="N4" s="2292"/>
      <c r="O4" s="2292"/>
    </row>
    <row r="5" spans="1:15" s="1" customFormat="1" x14ac:dyDescent="0.3">
      <c r="A5" s="2059" t="str">
        <f>'Request Form'!B6</f>
        <v>LAST NAME:</v>
      </c>
      <c r="B5" s="2060"/>
      <c r="C5" s="2061"/>
      <c r="D5" s="2420">
        <f>Form1_A!E3</f>
        <v>0</v>
      </c>
      <c r="E5" s="2421"/>
      <c r="F5" s="2421"/>
      <c r="G5" s="2421"/>
      <c r="H5" s="2421"/>
      <c r="I5" s="2422"/>
      <c r="J5" s="1546"/>
      <c r="K5" s="1546"/>
      <c r="L5" s="65"/>
      <c r="M5" s="58" t="str">
        <f>A5</f>
        <v>LAST NAME:</v>
      </c>
      <c r="N5" s="1558">
        <f>D5</f>
        <v>0</v>
      </c>
      <c r="O5" s="65"/>
    </row>
    <row r="6" spans="1:15" s="1" customFormat="1" x14ac:dyDescent="0.3">
      <c r="A6" s="2427" t="str">
        <f>'Request Form'!B7</f>
        <v>FIRST NAME, EXT.:</v>
      </c>
      <c r="B6" s="2428"/>
      <c r="C6" s="2072"/>
      <c r="D6" s="2423">
        <f>Form1_A!E4</f>
        <v>0</v>
      </c>
      <c r="E6" s="2090"/>
      <c r="F6" s="2090"/>
      <c r="G6" s="2090"/>
      <c r="H6" s="2090"/>
      <c r="I6" s="2424"/>
      <c r="J6" s="1546"/>
      <c r="K6" s="1546"/>
      <c r="L6" s="65"/>
      <c r="M6" s="58" t="str">
        <f>A6</f>
        <v>FIRST NAME, EXT.:</v>
      </c>
      <c r="N6" s="1558">
        <f>D6</f>
        <v>0</v>
      </c>
      <c r="O6" s="65"/>
    </row>
    <row r="7" spans="1:15" s="1" customFormat="1" ht="14.4" thickBot="1" x14ac:dyDescent="0.35">
      <c r="A7" s="2429" t="str">
        <f>'Request Form'!B8</f>
        <v>MIDDLE NAME:</v>
      </c>
      <c r="B7" s="2430"/>
      <c r="C7" s="2431"/>
      <c r="D7" s="2425">
        <f>Form1_A!E5</f>
        <v>0</v>
      </c>
      <c r="E7" s="2102"/>
      <c r="F7" s="2102"/>
      <c r="G7" s="2102"/>
      <c r="H7" s="2102"/>
      <c r="I7" s="2426"/>
      <c r="J7" s="1546"/>
      <c r="K7" s="1546"/>
      <c r="L7" s="65"/>
      <c r="M7" s="58" t="str">
        <f>A7</f>
        <v>MIDDLE NAME:</v>
      </c>
      <c r="N7" s="1558">
        <f>D7</f>
        <v>0</v>
      </c>
      <c r="O7" s="65"/>
    </row>
    <row r="8" spans="1:15" s="1" customFormat="1" ht="14.4" thickBot="1" x14ac:dyDescent="0.35">
      <c r="A8" s="65"/>
      <c r="B8" s="65"/>
      <c r="C8" s="59"/>
      <c r="D8" s="59"/>
      <c r="E8" s="67"/>
      <c r="F8" s="67"/>
      <c r="G8" s="59"/>
      <c r="H8" s="44"/>
      <c r="I8" s="44"/>
      <c r="J8" s="1545"/>
      <c r="K8" s="1545"/>
      <c r="L8" s="65"/>
      <c r="M8" s="59"/>
      <c r="N8" s="59"/>
      <c r="O8" s="65"/>
    </row>
    <row r="9" spans="1:15" s="2" customFormat="1" ht="15" customHeight="1" thickBot="1" x14ac:dyDescent="0.35">
      <c r="A9" s="2074" t="s">
        <v>96</v>
      </c>
      <c r="B9" s="2075"/>
      <c r="C9" s="2075"/>
      <c r="D9" s="2075"/>
      <c r="E9" s="2075"/>
      <c r="F9" s="2075"/>
      <c r="G9" s="2075"/>
      <c r="H9" s="2075"/>
      <c r="I9" s="2076"/>
      <c r="J9" s="1489"/>
      <c r="K9" s="1489" t="str">
        <f>A9</f>
        <v>CRITERION A - SERVICE TO THE INSTITUTION (MAX = 30 POINTS)</v>
      </c>
      <c r="L9" s="59"/>
      <c r="M9" s="2053" t="str">
        <f>A9</f>
        <v>CRITERION A - SERVICE TO THE INSTITUTION (MAX = 30 POINTS)</v>
      </c>
      <c r="N9" s="2053"/>
      <c r="O9" s="2053"/>
    </row>
    <row r="10" spans="1:15" s="2" customFormat="1" ht="14.4" thickBot="1" x14ac:dyDescent="0.35">
      <c r="A10" s="2418"/>
      <c r="B10" s="2101"/>
      <c r="C10" s="2101"/>
      <c r="D10" s="2101"/>
      <c r="E10" s="2101"/>
      <c r="F10" s="2101"/>
      <c r="G10" s="2419"/>
      <c r="H10" s="45" t="s">
        <v>171</v>
      </c>
      <c r="I10" s="53" t="s">
        <v>19</v>
      </c>
      <c r="J10" s="1547"/>
      <c r="K10" s="1659" t="s">
        <v>447</v>
      </c>
      <c r="L10" s="59"/>
      <c r="M10" s="168" t="s">
        <v>174</v>
      </c>
      <c r="N10" s="73" t="s">
        <v>19</v>
      </c>
      <c r="O10" s="880" t="s">
        <v>266</v>
      </c>
    </row>
    <row r="11" spans="1:15" s="3" customFormat="1" x14ac:dyDescent="0.3">
      <c r="A11" s="169" t="s">
        <v>43</v>
      </c>
      <c r="B11" s="1395" t="s">
        <v>582</v>
      </c>
      <c r="C11" s="170"/>
      <c r="D11" s="170"/>
      <c r="E11" s="170"/>
      <c r="F11" s="170"/>
      <c r="G11" s="171"/>
      <c r="H11" s="855">
        <f>'Form 3-A&amp;B'!K21</f>
        <v>0</v>
      </c>
      <c r="I11" s="856"/>
      <c r="J11" s="1548"/>
      <c r="K11" s="1660"/>
      <c r="L11" s="64"/>
      <c r="M11" s="1322">
        <f>'Form 3-A&amp;B'!Q21</f>
        <v>0</v>
      </c>
      <c r="N11" s="1322"/>
      <c r="O11" s="565"/>
    </row>
    <row r="12" spans="1:15" s="1" customFormat="1" ht="14.4" thickBot="1" x14ac:dyDescent="0.35">
      <c r="A12" s="144" t="s">
        <v>44</v>
      </c>
      <c r="B12" s="1396" t="s">
        <v>583</v>
      </c>
      <c r="C12" s="131"/>
      <c r="D12" s="131"/>
      <c r="E12" s="173"/>
      <c r="F12" s="173"/>
      <c r="G12" s="131"/>
      <c r="H12" s="644">
        <f>'Form 3-A&amp;B'!J34</f>
        <v>0</v>
      </c>
      <c r="I12" s="857"/>
      <c r="J12" s="1491"/>
      <c r="K12" s="1608"/>
      <c r="L12" s="65"/>
      <c r="M12" s="1378">
        <f>'Form 3-A&amp;B'!Q34</f>
        <v>0</v>
      </c>
      <c r="N12" s="1378"/>
      <c r="O12" s="784"/>
    </row>
    <row r="13" spans="1:15" s="1" customFormat="1" ht="14.4" thickBot="1" x14ac:dyDescent="0.35">
      <c r="A13" s="154"/>
      <c r="B13" s="155"/>
      <c r="C13" s="2285" t="s">
        <v>71</v>
      </c>
      <c r="D13" s="2285"/>
      <c r="E13" s="2285"/>
      <c r="F13" s="2285"/>
      <c r="G13" s="2286"/>
      <c r="H13" s="1305">
        <f>SUM(H11:H12)</f>
        <v>0</v>
      </c>
      <c r="I13" s="288">
        <f>IF(H13&gt;=30,30,H13)</f>
        <v>0</v>
      </c>
      <c r="J13" s="1492"/>
      <c r="K13" s="1661"/>
      <c r="L13" s="65"/>
      <c r="M13" s="1397">
        <f>SUM(M11:M12)</f>
        <v>0</v>
      </c>
      <c r="N13" s="1379">
        <f>IF(M13&gt;=30,30,M13)</f>
        <v>0</v>
      </c>
      <c r="O13" s="785"/>
    </row>
    <row r="14" spans="1:15" s="1" customFormat="1" ht="14.4" thickBot="1" x14ac:dyDescent="0.35">
      <c r="A14" s="65"/>
      <c r="B14" s="65"/>
      <c r="C14" s="59"/>
      <c r="D14" s="59"/>
      <c r="E14" s="67"/>
      <c r="F14" s="67"/>
      <c r="G14" s="59"/>
      <c r="H14" s="43"/>
      <c r="I14" s="44"/>
      <c r="J14" s="1545"/>
      <c r="K14" s="1545"/>
      <c r="L14" s="65"/>
      <c r="M14" s="1380"/>
      <c r="N14" s="1381"/>
      <c r="O14" s="787"/>
    </row>
    <row r="15" spans="1:15" s="1" customFormat="1" ht="15" customHeight="1" thickBot="1" x14ac:dyDescent="0.35">
      <c r="A15" s="2074" t="s">
        <v>97</v>
      </c>
      <c r="B15" s="2075"/>
      <c r="C15" s="2075"/>
      <c r="D15" s="2075"/>
      <c r="E15" s="2075"/>
      <c r="F15" s="2075"/>
      <c r="G15" s="2075"/>
      <c r="H15" s="2075"/>
      <c r="I15" s="2076"/>
      <c r="J15" s="1489"/>
      <c r="K15" s="1497" t="str">
        <f>A15</f>
        <v>CRITERION B - SERVICE TO THE COMMUNITY (MAX = 50 POINTS)</v>
      </c>
      <c r="L15" s="65"/>
      <c r="M15" s="2434" t="str">
        <f>A15</f>
        <v>CRITERION B - SERVICE TO THE COMMUNITY (MAX = 50 POINTS)</v>
      </c>
      <c r="N15" s="2435"/>
      <c r="O15" s="2436"/>
    </row>
    <row r="16" spans="1:15" s="3" customFormat="1" ht="14.4" thickBot="1" x14ac:dyDescent="0.35">
      <c r="A16" s="174" t="s">
        <v>43</v>
      </c>
      <c r="B16" s="2432" t="s">
        <v>584</v>
      </c>
      <c r="C16" s="2432"/>
      <c r="D16" s="2432"/>
      <c r="E16" s="2432"/>
      <c r="F16" s="2432"/>
      <c r="G16" s="2433"/>
      <c r="H16" s="45" t="s">
        <v>171</v>
      </c>
      <c r="I16" s="53" t="s">
        <v>19</v>
      </c>
      <c r="J16" s="1547"/>
      <c r="K16" s="1659" t="s">
        <v>447</v>
      </c>
      <c r="L16" s="64"/>
      <c r="M16" s="786"/>
      <c r="N16" s="783"/>
      <c r="O16" s="633"/>
    </row>
    <row r="17" spans="1:21" s="1" customFormat="1" x14ac:dyDescent="0.3">
      <c r="A17" s="75"/>
      <c r="B17" s="76" t="s">
        <v>496</v>
      </c>
      <c r="C17" s="175" t="s">
        <v>497</v>
      </c>
      <c r="D17" s="176"/>
      <c r="E17" s="176"/>
      <c r="F17" s="176"/>
      <c r="G17" s="177"/>
      <c r="H17" s="638">
        <f>'Form 3-A&amp;B'!K52</f>
        <v>0</v>
      </c>
      <c r="I17" s="858"/>
      <c r="J17" s="1491"/>
      <c r="K17" s="1607"/>
      <c r="L17" s="65"/>
      <c r="M17" s="1322">
        <f>'Form 3-A&amp;B'!Q52</f>
        <v>0</v>
      </c>
      <c r="N17" s="1382"/>
      <c r="O17" s="646"/>
    </row>
    <row r="18" spans="1:21" s="1" customFormat="1" x14ac:dyDescent="0.3">
      <c r="A18" s="81"/>
      <c r="B18" s="82" t="s">
        <v>53</v>
      </c>
      <c r="C18" s="2090" t="s">
        <v>58</v>
      </c>
      <c r="D18" s="2090"/>
      <c r="E18" s="2090"/>
      <c r="F18" s="2090"/>
      <c r="G18" s="2091"/>
      <c r="H18" s="638">
        <f>'Form 3-A&amp;B'!K66</f>
        <v>0</v>
      </c>
      <c r="I18" s="859"/>
      <c r="J18" s="1491"/>
      <c r="K18" s="1608"/>
      <c r="L18" s="65"/>
      <c r="M18" s="1344">
        <f>'Form 3-A&amp;B'!Q66</f>
        <v>0</v>
      </c>
      <c r="N18" s="1339"/>
      <c r="O18" s="788"/>
    </row>
    <row r="19" spans="1:21" s="1" customFormat="1" x14ac:dyDescent="0.25">
      <c r="A19" s="81"/>
      <c r="B19" s="82" t="s">
        <v>54</v>
      </c>
      <c r="C19" s="2406" t="s">
        <v>585</v>
      </c>
      <c r="D19" s="2406"/>
      <c r="E19" s="2406"/>
      <c r="F19" s="2406"/>
      <c r="G19" s="2407"/>
      <c r="H19" s="639">
        <f>'Form 3-A&amp;B'!K78</f>
        <v>0</v>
      </c>
      <c r="I19" s="859"/>
      <c r="J19" s="1491"/>
      <c r="K19" s="1608"/>
      <c r="L19" s="65"/>
      <c r="M19" s="1344">
        <f>'Form 3-A&amp;B'!Q78</f>
        <v>0</v>
      </c>
      <c r="N19" s="1347"/>
      <c r="O19" s="788"/>
    </row>
    <row r="20" spans="1:21" s="1" customFormat="1" x14ac:dyDescent="0.25">
      <c r="A20" s="81"/>
      <c r="B20" s="82" t="s">
        <v>51</v>
      </c>
      <c r="C20" s="2090" t="s">
        <v>525</v>
      </c>
      <c r="D20" s="2090"/>
      <c r="E20" s="2090"/>
      <c r="F20" s="2090"/>
      <c r="G20" s="2091"/>
      <c r="H20" s="638"/>
      <c r="I20" s="860"/>
      <c r="J20" s="1491"/>
      <c r="K20" s="1608"/>
      <c r="L20" s="65"/>
      <c r="M20" s="1339"/>
      <c r="N20" s="1347"/>
      <c r="O20" s="788"/>
    </row>
    <row r="21" spans="1:21" s="1" customFormat="1" x14ac:dyDescent="0.3">
      <c r="A21" s="91"/>
      <c r="B21" s="92"/>
      <c r="C21" s="178" t="s">
        <v>108</v>
      </c>
      <c r="D21" s="178"/>
      <c r="E21" s="178"/>
      <c r="F21" s="178"/>
      <c r="G21" s="178"/>
      <c r="H21" s="878">
        <f>'Form 3-A&amp;B'!K82</f>
        <v>0</v>
      </c>
      <c r="I21" s="861">
        <f>IF(H21&gt;=10,10,H21)</f>
        <v>0</v>
      </c>
      <c r="J21" s="1549"/>
      <c r="K21" s="1662"/>
      <c r="L21" s="65"/>
      <c r="M21" s="1344">
        <f>'Form 3-A&amp;B'!Q82</f>
        <v>0</v>
      </c>
      <c r="N21" s="1383">
        <f>IF(M21&gt;=10,10,M21)</f>
        <v>0</v>
      </c>
      <c r="O21" s="788"/>
    </row>
    <row r="22" spans="1:21" s="1" customFormat="1" x14ac:dyDescent="0.3">
      <c r="A22" s="91"/>
      <c r="B22" s="92"/>
      <c r="C22" s="178" t="s">
        <v>91</v>
      </c>
      <c r="D22" s="178"/>
      <c r="E22" s="178"/>
      <c r="F22" s="178"/>
      <c r="G22" s="178"/>
      <c r="H22" s="639">
        <f>'Form 3-A&amp;B'!K83</f>
        <v>0</v>
      </c>
      <c r="I22" s="862"/>
      <c r="J22" s="1550"/>
      <c r="K22" s="1616"/>
      <c r="L22" s="65"/>
      <c r="M22" s="1344">
        <f>'Form 3-A&amp;B'!Q83</f>
        <v>0</v>
      </c>
      <c r="N22" s="1332"/>
      <c r="O22" s="788"/>
    </row>
    <row r="23" spans="1:21" s="1" customFormat="1" x14ac:dyDescent="0.3">
      <c r="A23" s="91"/>
      <c r="B23" s="92"/>
      <c r="C23" s="178" t="s">
        <v>92</v>
      </c>
      <c r="D23" s="178"/>
      <c r="E23" s="178"/>
      <c r="F23" s="178"/>
      <c r="G23" s="178"/>
      <c r="H23" s="639">
        <f>'Form 3-A&amp;B'!K84</f>
        <v>0</v>
      </c>
      <c r="I23" s="862"/>
      <c r="J23" s="1550"/>
      <c r="K23" s="1616"/>
      <c r="L23" s="65"/>
      <c r="M23" s="1344">
        <f>'Form 3-A&amp;B'!Q84</f>
        <v>0</v>
      </c>
      <c r="N23" s="1332"/>
      <c r="O23" s="788"/>
    </row>
    <row r="24" spans="1:21" s="1" customFormat="1" x14ac:dyDescent="0.3">
      <c r="A24" s="91"/>
      <c r="B24" s="92"/>
      <c r="C24" s="178" t="s">
        <v>498</v>
      </c>
      <c r="D24" s="178"/>
      <c r="E24" s="178"/>
      <c r="F24" s="178"/>
      <c r="G24" s="178"/>
      <c r="H24" s="878">
        <f>'Form 3-A&amp;B'!K85</f>
        <v>0</v>
      </c>
      <c r="I24" s="861">
        <f>IF(H24&gt;=10,10,H24)</f>
        <v>0</v>
      </c>
      <c r="J24" s="1549"/>
      <c r="K24" s="1662"/>
      <c r="L24" s="65"/>
      <c r="M24" s="1344">
        <f>'Form 3-A&amp;B'!Q85</f>
        <v>0</v>
      </c>
      <c r="N24" s="1383">
        <f>IF(M24&gt;=10,10,M24)</f>
        <v>0</v>
      </c>
      <c r="O24" s="788"/>
    </row>
    <row r="25" spans="1:21" s="1" customFormat="1" ht="28.2" customHeight="1" thickBot="1" x14ac:dyDescent="0.35">
      <c r="A25" s="91"/>
      <c r="B25" s="92" t="s">
        <v>55</v>
      </c>
      <c r="C25" s="2408" t="s">
        <v>587</v>
      </c>
      <c r="D25" s="2408"/>
      <c r="E25" s="2408"/>
      <c r="F25" s="2408"/>
      <c r="G25" s="2409"/>
      <c r="H25" s="642">
        <f>'Form 3-A&amp;B'!K100</f>
        <v>0</v>
      </c>
      <c r="I25" s="860"/>
      <c r="J25" s="1491"/>
      <c r="K25" s="1608"/>
      <c r="L25" s="65"/>
      <c r="M25" s="603">
        <f>'Form 3-A&amp;B'!Q100</f>
        <v>0</v>
      </c>
      <c r="N25" s="1334"/>
      <c r="O25" s="563"/>
    </row>
    <row r="26" spans="1:21" s="1" customFormat="1" ht="14.4" thickBot="1" x14ac:dyDescent="0.35">
      <c r="A26" s="179"/>
      <c r="B26" s="180"/>
      <c r="C26" s="181" t="s">
        <v>14</v>
      </c>
      <c r="D26" s="98"/>
      <c r="E26" s="181"/>
      <c r="F26" s="181"/>
      <c r="G26" s="98"/>
      <c r="H26" s="863">
        <f>H17+H18+H19+I21+H22+H23+I24+H25</f>
        <v>0</v>
      </c>
      <c r="I26" s="864"/>
      <c r="J26" s="1491"/>
      <c r="K26" s="1608"/>
      <c r="L26" s="65"/>
      <c r="M26" s="605">
        <f>M17+M18+M19+N21+M22+M23+N24+M25</f>
        <v>0</v>
      </c>
      <c r="N26" s="1345"/>
      <c r="O26" s="787"/>
    </row>
    <row r="27" spans="1:21" s="3" customFormat="1" ht="15" customHeight="1" x14ac:dyDescent="0.3">
      <c r="A27" s="182" t="s">
        <v>44</v>
      </c>
      <c r="B27" s="2104" t="s">
        <v>586</v>
      </c>
      <c r="C27" s="2104"/>
      <c r="D27" s="2104"/>
      <c r="E27" s="2104"/>
      <c r="F27" s="2104"/>
      <c r="G27" s="2105"/>
      <c r="H27" s="865"/>
      <c r="I27" s="866"/>
      <c r="J27" s="1551"/>
      <c r="K27" s="1663"/>
      <c r="L27" s="64"/>
      <c r="M27" s="1322"/>
      <c r="N27" s="1384"/>
      <c r="O27" s="565"/>
    </row>
    <row r="28" spans="1:21" ht="14.4" thickBot="1" x14ac:dyDescent="0.3">
      <c r="A28" s="144"/>
      <c r="B28" s="172" t="s">
        <v>56</v>
      </c>
      <c r="C28" s="183" t="s">
        <v>499</v>
      </c>
      <c r="D28" s="130"/>
      <c r="E28" s="130"/>
      <c r="F28" s="130"/>
      <c r="G28" s="145"/>
      <c r="H28" s="867">
        <f>'Form 3-A&amp;B'!K115</f>
        <v>0</v>
      </c>
      <c r="I28" s="868"/>
      <c r="J28" s="1552"/>
      <c r="K28" s="1664"/>
      <c r="M28" s="603">
        <f>'Form 3-A&amp;B'!Q115</f>
        <v>0</v>
      </c>
      <c r="N28" s="1385"/>
      <c r="O28" s="567"/>
    </row>
    <row r="29" spans="1:21" ht="14.4" thickBot="1" x14ac:dyDescent="0.3">
      <c r="A29" s="154"/>
      <c r="B29" s="155"/>
      <c r="C29" s="2285" t="s">
        <v>72</v>
      </c>
      <c r="D29" s="2285"/>
      <c r="E29" s="2285"/>
      <c r="F29" s="2285"/>
      <c r="G29" s="2286"/>
      <c r="H29" s="1394">
        <f>H26+H28</f>
        <v>0</v>
      </c>
      <c r="I29" s="869">
        <f>IF(H29&gt;=50,50,H29)</f>
        <v>0</v>
      </c>
      <c r="J29" s="1553"/>
      <c r="K29" s="1665"/>
      <c r="M29" s="605">
        <f>M26+M28</f>
        <v>0</v>
      </c>
      <c r="N29" s="1386">
        <f>IF(M29&gt;=50,50,M29)</f>
        <v>0</v>
      </c>
      <c r="O29" s="572"/>
    </row>
    <row r="30" spans="1:21" ht="15.75" customHeight="1" thickBot="1" x14ac:dyDescent="0.3">
      <c r="D30" s="65"/>
      <c r="E30" s="65"/>
      <c r="F30" s="65"/>
      <c r="H30" s="870"/>
      <c r="I30" s="870"/>
      <c r="J30" s="1554"/>
      <c r="K30" s="1554"/>
      <c r="M30" s="185"/>
      <c r="N30" s="65"/>
    </row>
    <row r="31" spans="1:21" ht="15.75" customHeight="1" thickBot="1" x14ac:dyDescent="0.3">
      <c r="A31" s="2084" t="s">
        <v>93</v>
      </c>
      <c r="B31" s="2085"/>
      <c r="C31" s="2085"/>
      <c r="D31" s="2085"/>
      <c r="E31" s="2085"/>
      <c r="F31" s="2085"/>
      <c r="G31" s="2085"/>
      <c r="H31" s="2085"/>
      <c r="I31" s="2086"/>
      <c r="J31" s="1494"/>
      <c r="K31" s="1494" t="str">
        <f>A31</f>
        <v>CRITERION C - QUALITY OF EXTENSION (MAX = 20 POINTS)</v>
      </c>
      <c r="M31" s="2056" t="str">
        <f>A31</f>
        <v>CRITERION C - QUALITY OF EXTENSION (MAX = 20 POINTS)</v>
      </c>
      <c r="N31" s="2056"/>
      <c r="O31" s="2056"/>
    </row>
    <row r="32" spans="1:21" s="3" customFormat="1" ht="14.4" thickBot="1" x14ac:dyDescent="0.35">
      <c r="A32" s="2411"/>
      <c r="B32" s="2412"/>
      <c r="C32" s="2412"/>
      <c r="D32" s="2412"/>
      <c r="E32" s="2412"/>
      <c r="F32" s="2412"/>
      <c r="G32" s="2413"/>
      <c r="H32" s="45" t="s">
        <v>171</v>
      </c>
      <c r="I32" s="53" t="s">
        <v>19</v>
      </c>
      <c r="J32" s="1547"/>
      <c r="K32" s="1659" t="s">
        <v>447</v>
      </c>
      <c r="L32" s="64"/>
      <c r="M32" s="186" t="s">
        <v>174</v>
      </c>
      <c r="N32" s="73" t="s">
        <v>19</v>
      </c>
      <c r="O32" s="880" t="s">
        <v>266</v>
      </c>
      <c r="Q32" s="21"/>
      <c r="R32" s="21"/>
      <c r="S32" s="21"/>
      <c r="T32" s="21"/>
      <c r="U32" s="21"/>
    </row>
    <row r="33" spans="1:29" ht="15.75" customHeight="1" thickBot="1" x14ac:dyDescent="0.3">
      <c r="A33" s="187" t="s">
        <v>43</v>
      </c>
      <c r="B33" s="2414" t="s">
        <v>588</v>
      </c>
      <c r="C33" s="2414"/>
      <c r="D33" s="2414"/>
      <c r="E33" s="2414"/>
      <c r="F33" s="2414"/>
      <c r="G33" s="2415"/>
      <c r="H33" s="645">
        <f>'Form 3-C&amp;D'!H23</f>
        <v>0</v>
      </c>
      <c r="I33" s="871"/>
      <c r="J33" s="1550"/>
      <c r="K33" s="1666"/>
      <c r="M33" s="1387">
        <f>'Form 3-C&amp;D'!S23</f>
        <v>0</v>
      </c>
      <c r="N33" s="1388"/>
      <c r="O33" s="879"/>
      <c r="Q33" s="31"/>
      <c r="R33" s="31"/>
      <c r="S33" s="34"/>
      <c r="T33" s="31"/>
      <c r="U33" s="11"/>
    </row>
    <row r="34" spans="1:29" ht="15.75" customHeight="1" thickBot="1" x14ac:dyDescent="0.3">
      <c r="A34" s="154" t="s">
        <v>109</v>
      </c>
      <c r="B34" s="155"/>
      <c r="C34" s="155"/>
      <c r="D34" s="155"/>
      <c r="E34" s="155"/>
      <c r="F34" s="155"/>
      <c r="G34" s="156"/>
      <c r="H34" s="1305">
        <f>H33</f>
        <v>0</v>
      </c>
      <c r="I34" s="288">
        <f>IF(H34&gt;=20,20,H34)</f>
        <v>0</v>
      </c>
      <c r="J34" s="1492"/>
      <c r="K34" s="1661"/>
      <c r="M34" s="1398">
        <f>M33</f>
        <v>0</v>
      </c>
      <c r="N34" s="1389">
        <f>IF(M34&gt;=20,20,M34)</f>
        <v>0</v>
      </c>
      <c r="O34" s="184"/>
      <c r="Q34" s="37"/>
      <c r="R34" s="37"/>
      <c r="S34" s="37"/>
      <c r="T34" s="37"/>
      <c r="U34" s="11"/>
    </row>
    <row r="35" spans="1:29" ht="15.75" customHeight="1" thickBot="1" x14ac:dyDescent="0.3">
      <c r="A35" s="164"/>
      <c r="B35" s="83"/>
      <c r="C35" s="140"/>
      <c r="D35" s="84"/>
      <c r="E35" s="84"/>
      <c r="F35" s="84"/>
      <c r="G35" s="140"/>
      <c r="H35" s="643"/>
      <c r="I35" s="643"/>
      <c r="J35" s="1555"/>
      <c r="K35" s="1555"/>
      <c r="M35" s="188"/>
      <c r="N35" s="59"/>
      <c r="Q35" s="37"/>
      <c r="R35" s="37"/>
      <c r="S35" s="37"/>
      <c r="T35" s="37"/>
      <c r="U35" s="11"/>
    </row>
    <row r="36" spans="1:29" ht="15.75" customHeight="1" thickBot="1" x14ac:dyDescent="0.3">
      <c r="A36" s="2084" t="s">
        <v>98</v>
      </c>
      <c r="B36" s="2085"/>
      <c r="C36" s="2085"/>
      <c r="D36" s="2085"/>
      <c r="E36" s="2085"/>
      <c r="F36" s="2085"/>
      <c r="G36" s="2085"/>
      <c r="H36" s="2085"/>
      <c r="I36" s="2086"/>
      <c r="J36" s="1494"/>
      <c r="K36" s="1494" t="str">
        <f>A36</f>
        <v>CRITERION D - BONUS CRITERION (MAX = 20 POINTS)</v>
      </c>
      <c r="M36" s="188"/>
      <c r="N36" s="59"/>
      <c r="Q36" s="11"/>
      <c r="R36" s="11"/>
      <c r="S36" s="11"/>
      <c r="T36" s="11"/>
      <c r="U36" s="11"/>
    </row>
    <row r="37" spans="1:29" s="3" customFormat="1" ht="14.4" thickBot="1" x14ac:dyDescent="0.35">
      <c r="A37" s="150"/>
      <c r="B37" s="69"/>
      <c r="C37" s="69"/>
      <c r="D37" s="69"/>
      <c r="E37" s="69"/>
      <c r="F37" s="69"/>
      <c r="G37" s="69"/>
      <c r="H37" s="45" t="s">
        <v>171</v>
      </c>
      <c r="I37" s="53" t="s">
        <v>19</v>
      </c>
      <c r="J37" s="1547"/>
      <c r="K37" s="1659" t="s">
        <v>447</v>
      </c>
      <c r="L37" s="64"/>
      <c r="M37" s="186" t="s">
        <v>174</v>
      </c>
      <c r="N37" s="73" t="s">
        <v>19</v>
      </c>
      <c r="O37" s="880" t="s">
        <v>266</v>
      </c>
      <c r="P37" s="32"/>
      <c r="Q37" s="21"/>
      <c r="R37" s="21"/>
      <c r="S37" s="21"/>
      <c r="T37" s="21"/>
      <c r="U37" s="21"/>
      <c r="V37" s="32"/>
      <c r="W37" s="32"/>
      <c r="X37" s="32"/>
      <c r="Y37" s="32"/>
    </row>
    <row r="38" spans="1:29" ht="15.75" customHeight="1" thickBot="1" x14ac:dyDescent="0.3">
      <c r="A38" s="189" t="s">
        <v>43</v>
      </c>
      <c r="B38" s="2416" t="s">
        <v>589</v>
      </c>
      <c r="C38" s="2416"/>
      <c r="D38" s="2416"/>
      <c r="E38" s="2416"/>
      <c r="F38" s="2416"/>
      <c r="G38" s="2417"/>
      <c r="H38" s="638">
        <f>'Form 3-C&amp;D'!H31</f>
        <v>0</v>
      </c>
      <c r="I38" s="641"/>
      <c r="J38" s="1555"/>
      <c r="K38" s="1669"/>
      <c r="M38" s="1390">
        <f>'Form 3-C&amp;D'!O32</f>
        <v>0</v>
      </c>
      <c r="N38" s="1391"/>
      <c r="O38" s="566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9" ht="15" customHeight="1" thickBot="1" x14ac:dyDescent="0.3">
      <c r="A39" s="2284" t="s">
        <v>110</v>
      </c>
      <c r="B39" s="2285"/>
      <c r="C39" s="2285"/>
      <c r="D39" s="2285"/>
      <c r="E39" s="2285"/>
      <c r="F39" s="2285"/>
      <c r="G39" s="2286"/>
      <c r="H39" s="1305">
        <f>SUM(H38)</f>
        <v>0</v>
      </c>
      <c r="I39" s="288">
        <f>H39</f>
        <v>0</v>
      </c>
      <c r="J39" s="1492"/>
      <c r="K39" s="1667"/>
      <c r="M39" s="1399">
        <f>M38</f>
        <v>0</v>
      </c>
      <c r="N39" s="1392">
        <f>IF(M39&gt;=20,20,M39)</f>
        <v>0</v>
      </c>
      <c r="O39" s="567"/>
      <c r="P39" s="10"/>
      <c r="Q39" s="33"/>
      <c r="R39" s="32"/>
      <c r="S39" s="32"/>
      <c r="T39" s="32"/>
      <c r="U39" s="34"/>
      <c r="V39" s="34"/>
      <c r="W39" s="34"/>
      <c r="X39" s="34"/>
      <c r="Y39" s="34"/>
      <c r="Z39" s="9"/>
      <c r="AA39" s="29" t="s">
        <v>186</v>
      </c>
      <c r="AB39" s="23" t="s">
        <v>187</v>
      </c>
      <c r="AC39" s="23" t="s">
        <v>19</v>
      </c>
    </row>
    <row r="40" spans="1:29" s="5" customFormat="1" ht="18.600000000000001" thickBot="1" x14ac:dyDescent="0.4">
      <c r="A40" s="2077" t="s">
        <v>59</v>
      </c>
      <c r="B40" s="2078"/>
      <c r="C40" s="2078"/>
      <c r="D40" s="2078"/>
      <c r="E40" s="2078"/>
      <c r="F40" s="2078"/>
      <c r="G40" s="2078"/>
      <c r="H40" s="1357">
        <f>H13+H29+H34+H39</f>
        <v>0</v>
      </c>
      <c r="I40" s="872">
        <f>IF((I13+I29+I34+I39)&gt;=100,100,(I13+I29+I34+I39))</f>
        <v>0</v>
      </c>
      <c r="J40" s="1544"/>
      <c r="K40" s="1668"/>
      <c r="L40" s="158"/>
      <c r="M40" s="1400">
        <f>M13+M29+M34+M39</f>
        <v>0</v>
      </c>
      <c r="N40" s="1393">
        <f>IF((N13+N29+N34+N39)&gt;=100,100,(N13+N29+N34+N39))</f>
        <v>0</v>
      </c>
      <c r="O40" s="881"/>
      <c r="P40" s="35"/>
      <c r="Q40" s="36"/>
      <c r="R40" s="8"/>
      <c r="S40" s="8"/>
      <c r="T40" s="8"/>
      <c r="U40" s="37"/>
      <c r="V40" s="37"/>
      <c r="W40" s="37"/>
      <c r="X40" s="37"/>
      <c r="Y40" s="38"/>
      <c r="Z40" s="2"/>
      <c r="AA40" s="25">
        <f>Form1_A!AF68</f>
        <v>0</v>
      </c>
      <c r="AB40" s="26">
        <f>Form1_A!AG68</f>
        <v>0</v>
      </c>
      <c r="AC40" s="24"/>
    </row>
    <row r="41" spans="1:29" ht="15.75" customHeight="1" thickBot="1" x14ac:dyDescent="0.3">
      <c r="C41" s="65"/>
      <c r="D41" s="65"/>
      <c r="E41" s="65"/>
      <c r="F41" s="65"/>
      <c r="G41" s="65"/>
      <c r="H41" s="44"/>
      <c r="I41" s="44"/>
      <c r="J41" s="1545"/>
      <c r="K41" s="1545"/>
      <c r="M41" s="190"/>
      <c r="N41" s="59"/>
      <c r="P41" s="10"/>
      <c r="Q41" s="36"/>
      <c r="R41" s="8"/>
      <c r="S41" s="8"/>
      <c r="T41" s="8"/>
      <c r="U41" s="37"/>
      <c r="V41" s="37"/>
      <c r="W41" s="37"/>
      <c r="X41" s="37"/>
      <c r="Y41" s="38"/>
      <c r="Z41" s="2"/>
      <c r="AA41" s="27">
        <f>Form1_A!AF69</f>
        <v>0</v>
      </c>
      <c r="AB41" s="28">
        <f>Form1_A!AG69</f>
        <v>0</v>
      </c>
      <c r="AC41" s="22"/>
    </row>
    <row r="42" spans="1:29" s="55" customFormat="1" ht="15.75" customHeight="1" thickBot="1" x14ac:dyDescent="0.3">
      <c r="C42" s="56" t="s">
        <v>188</v>
      </c>
      <c r="D42" s="56"/>
      <c r="E42" s="17" t="s">
        <v>178</v>
      </c>
      <c r="G42" s="56"/>
      <c r="H42" s="873"/>
      <c r="I42" s="874"/>
      <c r="J42" s="1556"/>
      <c r="K42" s="1556"/>
      <c r="L42" s="57"/>
      <c r="M42" s="17" t="s">
        <v>181</v>
      </c>
      <c r="N42" s="57"/>
      <c r="P42" s="48"/>
      <c r="Q42" s="198"/>
      <c r="R42" s="198"/>
      <c r="S42" s="198"/>
      <c r="T42" s="198"/>
      <c r="U42" s="198"/>
      <c r="V42" s="198"/>
      <c r="W42" s="198"/>
      <c r="X42" s="199"/>
      <c r="Y42" s="199"/>
      <c r="Z42" s="57"/>
      <c r="AA42" s="200">
        <f>SUM(AA40:AA41)</f>
        <v>0</v>
      </c>
      <c r="AB42" s="201">
        <f>SUM(AB40:AB41)</f>
        <v>0</v>
      </c>
      <c r="AC42" s="201">
        <f>AB42</f>
        <v>0</v>
      </c>
    </row>
    <row r="43" spans="1:29" s="55" customFormat="1" x14ac:dyDescent="0.25">
      <c r="C43" s="56"/>
      <c r="D43" s="56"/>
      <c r="E43" s="15"/>
      <c r="G43" s="56"/>
      <c r="H43" s="873"/>
      <c r="I43" s="874"/>
      <c r="J43" s="1556"/>
      <c r="K43" s="1556"/>
      <c r="L43" s="57"/>
      <c r="M43" s="20"/>
      <c r="N43" s="57"/>
      <c r="P43" s="48"/>
      <c r="Q43" s="48"/>
      <c r="R43" s="48"/>
      <c r="S43" s="48"/>
      <c r="T43" s="48"/>
      <c r="U43" s="48"/>
      <c r="V43" s="48"/>
      <c r="W43" s="48"/>
      <c r="X43" s="48"/>
      <c r="Y43" s="48"/>
    </row>
    <row r="44" spans="1:29" s="55" customFormat="1" x14ac:dyDescent="0.25">
      <c r="C44" s="56"/>
      <c r="D44" s="56"/>
      <c r="E44" s="15"/>
      <c r="G44" s="56"/>
      <c r="H44" s="873"/>
      <c r="I44" s="874"/>
      <c r="J44" s="1556"/>
      <c r="K44" s="1556"/>
      <c r="L44" s="57"/>
      <c r="M44" s="20"/>
      <c r="N44" s="57"/>
      <c r="P44" s="48"/>
      <c r="Q44" s="48"/>
      <c r="R44" s="48"/>
      <c r="S44" s="48"/>
      <c r="T44" s="48"/>
      <c r="U44" s="48"/>
      <c r="V44" s="48"/>
      <c r="W44" s="48"/>
      <c r="X44" s="48"/>
      <c r="Y44" s="48"/>
    </row>
    <row r="45" spans="1:29" s="55" customFormat="1" x14ac:dyDescent="0.25">
      <c r="C45" s="47" t="s">
        <v>11</v>
      </c>
      <c r="D45" s="56"/>
      <c r="E45" s="246" t="s">
        <v>276</v>
      </c>
      <c r="G45" s="56"/>
      <c r="H45" s="874"/>
      <c r="I45" s="874"/>
      <c r="J45" s="1556"/>
      <c r="K45" s="1556"/>
      <c r="L45" s="57"/>
      <c r="M45" s="19" t="s">
        <v>277</v>
      </c>
      <c r="N45" s="57"/>
    </row>
    <row r="46" spans="1:29" s="55" customFormat="1" x14ac:dyDescent="0.25">
      <c r="C46" s="47" t="s">
        <v>3</v>
      </c>
      <c r="D46" s="56"/>
      <c r="E46" s="51" t="s">
        <v>3</v>
      </c>
      <c r="G46" s="56"/>
      <c r="H46" s="874"/>
      <c r="I46" s="874"/>
      <c r="J46" s="1556"/>
      <c r="K46" s="1556"/>
      <c r="L46" s="57"/>
      <c r="M46" s="51" t="s">
        <v>3</v>
      </c>
      <c r="N46" s="197"/>
      <c r="Q46" s="16"/>
      <c r="R46" s="16"/>
      <c r="S46" s="16"/>
    </row>
    <row r="47" spans="1:29" s="55" customFormat="1" x14ac:dyDescent="0.25">
      <c r="E47" s="49"/>
      <c r="F47" s="56"/>
      <c r="G47" s="56"/>
      <c r="H47" s="874"/>
      <c r="I47" s="874"/>
      <c r="J47" s="1556"/>
      <c r="K47" s="1556"/>
      <c r="L47" s="57"/>
      <c r="M47" s="242"/>
      <c r="N47" s="202"/>
      <c r="Q47" s="203"/>
      <c r="R47" s="203"/>
      <c r="S47" s="203"/>
    </row>
    <row r="48" spans="1:29" x14ac:dyDescent="0.25">
      <c r="E48" s="49"/>
      <c r="F48" s="56"/>
      <c r="G48" s="56"/>
      <c r="H48" s="874"/>
      <c r="I48" s="874"/>
      <c r="J48" s="1556"/>
      <c r="K48" s="1556"/>
      <c r="L48" s="57"/>
      <c r="M48" s="242"/>
      <c r="N48" s="115"/>
      <c r="Q48" s="39"/>
      <c r="R48" s="39"/>
      <c r="S48" s="14"/>
    </row>
    <row r="49" spans="5:19" x14ac:dyDescent="0.25">
      <c r="E49" s="246" t="s">
        <v>275</v>
      </c>
      <c r="F49" s="65"/>
      <c r="G49" s="65"/>
      <c r="H49" s="44"/>
      <c r="I49" s="44"/>
      <c r="J49" s="1545"/>
      <c r="K49" s="1545"/>
      <c r="L49" s="59"/>
      <c r="M49" s="19" t="s">
        <v>277</v>
      </c>
      <c r="N49" s="152"/>
      <c r="Q49" s="39"/>
      <c r="R49" s="39"/>
      <c r="S49" s="14"/>
    </row>
    <row r="50" spans="5:19" x14ac:dyDescent="0.25">
      <c r="E50" s="51" t="s">
        <v>3</v>
      </c>
      <c r="F50" s="65"/>
      <c r="G50" s="65"/>
      <c r="H50" s="44"/>
      <c r="I50" s="44"/>
      <c r="J50" s="1545"/>
      <c r="K50" s="1545"/>
      <c r="L50" s="59"/>
      <c r="M50" s="51" t="s">
        <v>3</v>
      </c>
      <c r="N50" s="152"/>
      <c r="Q50" s="40"/>
      <c r="R50" s="40"/>
      <c r="S50" s="40"/>
    </row>
    <row r="51" spans="5:19" x14ac:dyDescent="0.25">
      <c r="M51" s="188"/>
      <c r="N51" s="152"/>
      <c r="Q51" s="41"/>
      <c r="R51" s="41"/>
      <c r="S51" s="41"/>
    </row>
    <row r="52" spans="5:19" x14ac:dyDescent="0.25">
      <c r="M52" s="192"/>
      <c r="N52" s="152"/>
      <c r="Q52" s="41"/>
      <c r="R52" s="41"/>
      <c r="S52" s="41"/>
    </row>
    <row r="53" spans="5:19" x14ac:dyDescent="0.25">
      <c r="M53" s="188"/>
      <c r="N53" s="152"/>
    </row>
    <row r="54" spans="5:19" x14ac:dyDescent="0.25">
      <c r="M54" s="188"/>
      <c r="N54" s="152"/>
    </row>
    <row r="55" spans="5:19" x14ac:dyDescent="0.25">
      <c r="M55" s="192"/>
      <c r="N55" s="152"/>
    </row>
    <row r="56" spans="5:19" x14ac:dyDescent="0.25">
      <c r="M56" s="188"/>
      <c r="N56" s="152"/>
    </row>
    <row r="57" spans="5:19" x14ac:dyDescent="0.25">
      <c r="M57" s="188"/>
      <c r="N57" s="152"/>
    </row>
    <row r="58" spans="5:19" x14ac:dyDescent="0.25">
      <c r="M58" s="193"/>
      <c r="N58" s="152"/>
    </row>
    <row r="59" spans="5:19" x14ac:dyDescent="0.25">
      <c r="M59" s="193"/>
      <c r="N59" s="194"/>
    </row>
    <row r="60" spans="5:19" x14ac:dyDescent="0.25">
      <c r="M60" s="191"/>
      <c r="N60" s="152"/>
    </row>
    <row r="61" spans="5:19" x14ac:dyDescent="0.25">
      <c r="M61" s="2410"/>
      <c r="N61" s="2410"/>
    </row>
    <row r="62" spans="5:19" x14ac:dyDescent="0.25">
      <c r="M62" s="62"/>
      <c r="N62" s="74"/>
    </row>
    <row r="63" spans="5:19" x14ac:dyDescent="0.25">
      <c r="M63" s="188"/>
      <c r="N63" s="152"/>
    </row>
    <row r="64" spans="5:19" x14ac:dyDescent="0.25">
      <c r="M64" s="188"/>
      <c r="N64" s="152"/>
    </row>
    <row r="65" spans="13:14" x14ac:dyDescent="0.25">
      <c r="M65" s="188"/>
      <c r="N65" s="152"/>
    </row>
    <row r="66" spans="13:14" x14ac:dyDescent="0.25">
      <c r="M66" s="188"/>
      <c r="N66" s="152"/>
    </row>
    <row r="67" spans="13:14" x14ac:dyDescent="0.25">
      <c r="M67" s="193"/>
      <c r="N67" s="195"/>
    </row>
    <row r="68" spans="13:14" ht="18" x14ac:dyDescent="0.25">
      <c r="M68" s="193"/>
      <c r="N68" s="196"/>
    </row>
    <row r="69" spans="13:14" x14ac:dyDescent="0.25">
      <c r="M69" s="191"/>
      <c r="N69" s="152"/>
    </row>
    <row r="70" spans="13:14" x14ac:dyDescent="0.25">
      <c r="M70" s="44"/>
      <c r="N70" s="152"/>
    </row>
    <row r="71" spans="13:14" x14ac:dyDescent="0.25">
      <c r="M71" s="59"/>
      <c r="N71" s="152"/>
    </row>
    <row r="72" spans="13:14" x14ac:dyDescent="0.25">
      <c r="M72" s="59"/>
      <c r="N72" s="152"/>
    </row>
    <row r="73" spans="13:14" x14ac:dyDescent="0.25">
      <c r="M73" s="59"/>
      <c r="N73" s="152"/>
    </row>
    <row r="74" spans="13:14" x14ac:dyDescent="0.25">
      <c r="M74" s="59"/>
      <c r="N74" s="152"/>
    </row>
    <row r="75" spans="13:14" x14ac:dyDescent="0.25">
      <c r="M75" s="59"/>
      <c r="N75" s="152"/>
    </row>
    <row r="76" spans="13:14" x14ac:dyDescent="0.25">
      <c r="M76" s="59"/>
      <c r="N76" s="152"/>
    </row>
    <row r="77" spans="13:14" x14ac:dyDescent="0.25">
      <c r="M77" s="59"/>
      <c r="N77" s="152"/>
    </row>
    <row r="78" spans="13:14" x14ac:dyDescent="0.25">
      <c r="M78" s="59"/>
      <c r="N78" s="152"/>
    </row>
  </sheetData>
  <sheetProtection algorithmName="SHA-512" hashValue="VOywBmA4w4EU8JHTttC/ZCAFFsFPlDxbYqNw5X1V+ZQQsZ6IKX9N68oVGkVkYNItVCp5CJOXJ1hXzklwD7CanA==" saltValue="iLhuqdX8pMtTJyO/PBYQrw==" spinCount="100000" sheet="1" formatRows="0" insertHyperlinks="0"/>
  <mergeCells count="34">
    <mergeCell ref="M1:O1"/>
    <mergeCell ref="M4:O4"/>
    <mergeCell ref="M3:O3"/>
    <mergeCell ref="M9:O9"/>
    <mergeCell ref="M15:O15"/>
    <mergeCell ref="A1:I1"/>
    <mergeCell ref="A4:I4"/>
    <mergeCell ref="A3:I3"/>
    <mergeCell ref="A36:I36"/>
    <mergeCell ref="A10:G10"/>
    <mergeCell ref="A9:I9"/>
    <mergeCell ref="A15:I15"/>
    <mergeCell ref="A31:I31"/>
    <mergeCell ref="D5:I5"/>
    <mergeCell ref="D6:I6"/>
    <mergeCell ref="D7:I7"/>
    <mergeCell ref="A6:C6"/>
    <mergeCell ref="A7:C7"/>
    <mergeCell ref="A5:C5"/>
    <mergeCell ref="C13:G13"/>
    <mergeCell ref="B16:G16"/>
    <mergeCell ref="M61:N61"/>
    <mergeCell ref="A40:G40"/>
    <mergeCell ref="A32:G32"/>
    <mergeCell ref="B33:G33"/>
    <mergeCell ref="A39:G39"/>
    <mergeCell ref="B38:G38"/>
    <mergeCell ref="M31:O31"/>
    <mergeCell ref="C29:G29"/>
    <mergeCell ref="C18:G18"/>
    <mergeCell ref="C19:G19"/>
    <mergeCell ref="C20:G20"/>
    <mergeCell ref="B27:G27"/>
    <mergeCell ref="C25:G25"/>
  </mergeCells>
  <printOptions horizontalCentered="1"/>
  <pageMargins left="0.11811023622047245" right="0.11811023622047245" top="0.59055118110236227" bottom="0.39370078740157483" header="0.19685039370078741" footer="0.19685039370078741"/>
  <pageSetup paperSize="9" orientation="portrait" r:id="rId1"/>
  <ignoredErrors>
    <ignoredError sqref="A11:A12 A27 A16 A38 B18 B19 B20 B25 B2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324F4-B71F-43AB-923E-D6F4E40EBE1F}">
  <dimension ref="A1:AB84"/>
  <sheetViews>
    <sheetView showGridLines="0" zoomScaleNormal="100" zoomScaleSheetLayoutView="100" workbookViewId="0">
      <selection activeCell="G30" sqref="G30"/>
    </sheetView>
  </sheetViews>
  <sheetFormatPr defaultColWidth="14.44140625" defaultRowHeight="13.8" x14ac:dyDescent="0.3"/>
  <cols>
    <col min="1" max="1" width="4.77734375" style="754" customWidth="1"/>
    <col min="2" max="2" width="3.109375" style="754" customWidth="1"/>
    <col min="3" max="3" width="12.21875" style="754" customWidth="1"/>
    <col min="4" max="4" width="16.6640625" style="754" customWidth="1"/>
    <col min="5" max="5" width="21.109375" style="754" bestFit="1" customWidth="1"/>
    <col min="6" max="6" width="23.6640625" style="754" bestFit="1" customWidth="1"/>
    <col min="7" max="7" width="23.21875" style="754" bestFit="1" customWidth="1"/>
    <col min="8" max="8" width="17.5546875" style="754" bestFit="1" customWidth="1"/>
    <col min="9" max="9" width="6.44140625" style="754" bestFit="1" customWidth="1"/>
    <col min="10" max="10" width="14.6640625" style="754" bestFit="1" customWidth="1"/>
    <col min="11" max="11" width="0.88671875" style="1104" customWidth="1"/>
    <col min="12" max="12" width="80.77734375" style="1104" customWidth="1"/>
    <col min="13" max="13" width="1.77734375" style="754" customWidth="1"/>
    <col min="14" max="14" width="21.5546875" style="754" hidden="1" customWidth="1"/>
    <col min="15" max="15" width="12.88671875" style="754" hidden="1" customWidth="1"/>
    <col min="16" max="16" width="107.44140625" style="754" hidden="1" customWidth="1"/>
    <col min="17" max="27" width="8.6640625" style="754" customWidth="1"/>
    <col min="28" max="28" width="8.6640625" style="754" hidden="1" customWidth="1"/>
    <col min="29" max="29" width="14.44140625" style="754" customWidth="1"/>
    <col min="30" max="16384" width="14.44140625" style="754"/>
  </cols>
  <sheetData>
    <row r="1" spans="1:28" ht="15.6" x14ac:dyDescent="0.3">
      <c r="A1" s="2440" t="s">
        <v>60</v>
      </c>
      <c r="B1" s="2440"/>
      <c r="C1" s="2440"/>
      <c r="D1" s="2440"/>
      <c r="E1" s="2440"/>
      <c r="F1" s="2440"/>
      <c r="G1" s="2440"/>
      <c r="H1" s="2440"/>
      <c r="I1" s="2440"/>
      <c r="J1" s="2440"/>
      <c r="K1" s="1560"/>
      <c r="L1" s="1560" t="str">
        <f>A1</f>
        <v>KRA IV - PROFESSIONAL DEVELOPMENT</v>
      </c>
      <c r="N1" s="2469" t="str">
        <f>A1</f>
        <v>KRA IV - PROFESSIONAL DEVELOPMENT</v>
      </c>
      <c r="O1" s="2469"/>
      <c r="P1" s="2469"/>
      <c r="AB1" s="754" t="s">
        <v>388</v>
      </c>
    </row>
    <row r="2" spans="1:28" x14ac:dyDescent="0.3">
      <c r="AB2" s="754" t="s">
        <v>389</v>
      </c>
    </row>
    <row r="3" spans="1:28" x14ac:dyDescent="0.3">
      <c r="A3" s="2441" t="str">
        <f>'Request Form'!B6</f>
        <v>LAST NAME:</v>
      </c>
      <c r="B3" s="2441"/>
      <c r="C3" s="2441"/>
      <c r="D3" s="2405">
        <f>Form1_A!E3</f>
        <v>0</v>
      </c>
      <c r="E3" s="2405"/>
      <c r="F3" s="2405"/>
      <c r="G3" s="2405"/>
      <c r="H3" s="2405"/>
      <c r="I3" s="2405"/>
      <c r="J3" s="2405"/>
      <c r="K3" s="1538"/>
      <c r="L3" s="1538"/>
      <c r="N3" s="754" t="str">
        <f>A3</f>
        <v>LAST NAME:</v>
      </c>
      <c r="O3" s="854">
        <f>D3</f>
        <v>0</v>
      </c>
      <c r="AB3" s="754" t="s">
        <v>242</v>
      </c>
    </row>
    <row r="4" spans="1:28" x14ac:dyDescent="0.3">
      <c r="A4" s="2441" t="str">
        <f>'Request Form'!B7</f>
        <v>FIRST NAME, EXT.:</v>
      </c>
      <c r="B4" s="2441"/>
      <c r="C4" s="2441"/>
      <c r="D4" s="2405">
        <f>Form1_A!E4</f>
        <v>0</v>
      </c>
      <c r="E4" s="2405"/>
      <c r="F4" s="2405"/>
      <c r="G4" s="2405"/>
      <c r="H4" s="2405"/>
      <c r="I4" s="2405"/>
      <c r="J4" s="2405"/>
      <c r="K4" s="1538"/>
      <c r="L4" s="1538"/>
      <c r="N4" s="754" t="str">
        <f>A4</f>
        <v>FIRST NAME, EXT.:</v>
      </c>
      <c r="O4" s="854">
        <f>D4</f>
        <v>0</v>
      </c>
      <c r="AB4" s="754" t="s">
        <v>510</v>
      </c>
    </row>
    <row r="5" spans="1:28" x14ac:dyDescent="0.3">
      <c r="A5" s="2441" t="str">
        <f>'Request Form'!B8</f>
        <v>MIDDLE NAME:</v>
      </c>
      <c r="B5" s="2441"/>
      <c r="C5" s="2441"/>
      <c r="D5" s="2405">
        <f>Form1_A!E5</f>
        <v>0</v>
      </c>
      <c r="E5" s="2405"/>
      <c r="F5" s="2405"/>
      <c r="G5" s="2405"/>
      <c r="H5" s="2405"/>
      <c r="I5" s="2405"/>
      <c r="J5" s="2405"/>
      <c r="K5" s="1538"/>
      <c r="L5" s="1538"/>
      <c r="N5" s="754" t="str">
        <f>A5</f>
        <v>MIDDLE NAME:</v>
      </c>
      <c r="O5" s="854">
        <f>D5</f>
        <v>0</v>
      </c>
      <c r="AB5" s="754" t="s">
        <v>506</v>
      </c>
    </row>
    <row r="6" spans="1:28" ht="14.4" thickBot="1" x14ac:dyDescent="0.35">
      <c r="A6" s="1116"/>
      <c r="B6" s="1116"/>
      <c r="C6" s="1116"/>
      <c r="D6" s="721"/>
      <c r="E6" s="721"/>
      <c r="F6" s="721"/>
      <c r="G6" s="721"/>
      <c r="H6" s="721"/>
      <c r="I6" s="721"/>
      <c r="AB6" s="754" t="s">
        <v>341</v>
      </c>
    </row>
    <row r="7" spans="1:28" ht="14.4" thickBot="1" x14ac:dyDescent="0.35">
      <c r="A7" s="2169" t="s">
        <v>106</v>
      </c>
      <c r="B7" s="2170"/>
      <c r="C7" s="2170"/>
      <c r="D7" s="2170"/>
      <c r="E7" s="2170"/>
      <c r="F7" s="2170"/>
      <c r="G7" s="2170"/>
      <c r="H7" s="2170"/>
      <c r="I7" s="2170"/>
      <c r="J7" s="2171"/>
      <c r="K7" s="1539"/>
      <c r="L7" s="1539" t="str">
        <f>A7</f>
        <v>CRITERION A – INVOLVEMENT IN PROFESSIONAL ORGANIZATION (MAX = 20 POINTS)</v>
      </c>
      <c r="N7" s="2470" t="str">
        <f>A7</f>
        <v>CRITERION A – INVOLVEMENT IN PROFESSIONAL ORGANIZATION (MAX = 20 POINTS)</v>
      </c>
      <c r="O7" s="2470"/>
      <c r="P7" s="2470"/>
      <c r="AB7" s="754" t="s">
        <v>342</v>
      </c>
    </row>
    <row r="8" spans="1:28" s="1104" customFormat="1" x14ac:dyDescent="0.3">
      <c r="A8" s="685"/>
      <c r="B8" s="686"/>
      <c r="C8" s="686"/>
      <c r="D8" s="686"/>
      <c r="E8" s="686"/>
      <c r="F8" s="686"/>
      <c r="G8" s="686"/>
      <c r="H8" s="686"/>
      <c r="I8" s="686"/>
      <c r="J8" s="694"/>
      <c r="K8" s="686"/>
      <c r="L8" s="686"/>
      <c r="AB8" s="754" t="s">
        <v>511</v>
      </c>
    </row>
    <row r="9" spans="1:28" ht="28.2" thickBot="1" x14ac:dyDescent="0.35">
      <c r="A9" s="716" t="s">
        <v>43</v>
      </c>
      <c r="B9" s="2442" t="s">
        <v>590</v>
      </c>
      <c r="C9" s="2442"/>
      <c r="D9" s="2442"/>
      <c r="E9" s="2442"/>
      <c r="F9" s="2442"/>
      <c r="G9" s="2442"/>
      <c r="H9" s="2442"/>
      <c r="I9" s="2442"/>
      <c r="J9" s="2443"/>
      <c r="K9" s="1543"/>
      <c r="L9" s="1543" t="str">
        <f>B9</f>
        <v>FOR CURRENT INDIVIDUAL MEMBERSHIP AND ACTIVE ROLE/CONTRIBUTION IN PROFESSIONAL ORGANIZATION, LEARNED/HONOR/SCIENTIFIC SOCIETY</v>
      </c>
      <c r="N9" s="1927" t="str">
        <f>B9</f>
        <v>FOR CURRENT INDIVIDUAL MEMBERSHIP AND ACTIVE ROLE/CONTRIBUTION IN PROFESSIONAL ORGANIZATION, LEARNED/HONOR/SCIENTIFIC SOCIETY</v>
      </c>
      <c r="O9" s="1927"/>
      <c r="P9" s="1927"/>
      <c r="AB9" s="754" t="s">
        <v>343</v>
      </c>
    </row>
    <row r="10" spans="1:28" s="1104" customFormat="1" ht="28.2" thickBot="1" x14ac:dyDescent="0.35">
      <c r="A10" s="403" t="s">
        <v>7</v>
      </c>
      <c r="B10" s="2444" t="s">
        <v>61</v>
      </c>
      <c r="C10" s="2445"/>
      <c r="D10" s="2446"/>
      <c r="E10" s="848" t="s">
        <v>507</v>
      </c>
      <c r="F10" s="30" t="s">
        <v>508</v>
      </c>
      <c r="G10" s="30" t="s">
        <v>509</v>
      </c>
      <c r="H10" s="30" t="s">
        <v>340</v>
      </c>
      <c r="I10" s="845" t="s">
        <v>171</v>
      </c>
      <c r="J10" s="405" t="s">
        <v>190</v>
      </c>
      <c r="K10" s="1453"/>
      <c r="L10" s="1591" t="s">
        <v>447</v>
      </c>
      <c r="N10" s="578" t="s">
        <v>184</v>
      </c>
      <c r="O10" s="579" t="s">
        <v>174</v>
      </c>
      <c r="P10" s="888" t="s">
        <v>172</v>
      </c>
      <c r="AB10" s="754" t="s">
        <v>512</v>
      </c>
    </row>
    <row r="11" spans="1:28" x14ac:dyDescent="0.3">
      <c r="A11" s="406">
        <v>1</v>
      </c>
      <c r="B11" s="2447"/>
      <c r="C11" s="2448"/>
      <c r="D11" s="2449"/>
      <c r="E11" s="847"/>
      <c r="F11" s="408"/>
      <c r="G11" s="409" t="s">
        <v>242</v>
      </c>
      <c r="H11" s="409"/>
      <c r="I11" s="412">
        <f t="shared" ref="I11:I20" si="0">IF(ISBLANK(B11),0,0+IF(ISBLANK(E11),0,0+IF(ISBLANK(F11),0,0+IF(ISBLANK(H11),0,0+IF(G11="SELECT OPTION",0,5)))))</f>
        <v>0</v>
      </c>
      <c r="J11" s="252"/>
      <c r="K11" s="770"/>
      <c r="L11" s="1633"/>
      <c r="N11" s="891" t="s">
        <v>388</v>
      </c>
      <c r="O11" s="1401">
        <f t="shared" ref="O11:O20" si="1">IF(N11="Acceptable",I11,0)</f>
        <v>0</v>
      </c>
      <c r="P11" s="892"/>
    </row>
    <row r="12" spans="1:28" x14ac:dyDescent="0.3">
      <c r="A12" s="407">
        <v>2</v>
      </c>
      <c r="B12" s="2338"/>
      <c r="C12" s="2339"/>
      <c r="D12" s="2340"/>
      <c r="E12" s="836"/>
      <c r="F12" s="410"/>
      <c r="G12" s="411" t="s">
        <v>242</v>
      </c>
      <c r="H12" s="411"/>
      <c r="I12" s="413">
        <f t="shared" si="0"/>
        <v>0</v>
      </c>
      <c r="J12" s="252"/>
      <c r="K12" s="770"/>
      <c r="L12" s="1632"/>
      <c r="N12" s="893" t="s">
        <v>388</v>
      </c>
      <c r="O12" s="1402">
        <f t="shared" si="1"/>
        <v>0</v>
      </c>
      <c r="P12" s="894"/>
    </row>
    <row r="13" spans="1:28" x14ac:dyDescent="0.3">
      <c r="A13" s="407">
        <v>3</v>
      </c>
      <c r="B13" s="2338"/>
      <c r="C13" s="2339"/>
      <c r="D13" s="2340"/>
      <c r="E13" s="836"/>
      <c r="F13" s="410"/>
      <c r="G13" s="411" t="s">
        <v>242</v>
      </c>
      <c r="H13" s="411"/>
      <c r="I13" s="413">
        <f t="shared" si="0"/>
        <v>0</v>
      </c>
      <c r="J13" s="252"/>
      <c r="K13" s="770"/>
      <c r="L13" s="1632"/>
      <c r="N13" s="893" t="s">
        <v>388</v>
      </c>
      <c r="O13" s="1402">
        <f t="shared" si="1"/>
        <v>0</v>
      </c>
      <c r="P13" s="894"/>
    </row>
    <row r="14" spans="1:28" x14ac:dyDescent="0.3">
      <c r="A14" s="407">
        <v>4</v>
      </c>
      <c r="B14" s="2338"/>
      <c r="C14" s="2339"/>
      <c r="D14" s="2340"/>
      <c r="E14" s="1462"/>
      <c r="F14" s="410"/>
      <c r="G14" s="411" t="s">
        <v>242</v>
      </c>
      <c r="H14" s="411"/>
      <c r="I14" s="413">
        <f t="shared" si="0"/>
        <v>0</v>
      </c>
      <c r="J14" s="252"/>
      <c r="K14" s="770"/>
      <c r="L14" s="1632"/>
      <c r="N14" s="893" t="s">
        <v>388</v>
      </c>
      <c r="O14" s="1402">
        <f t="shared" si="1"/>
        <v>0</v>
      </c>
      <c r="P14" s="894"/>
      <c r="Q14" s="1102"/>
      <c r="R14" s="1102"/>
    </row>
    <row r="15" spans="1:28" ht="14.4" thickBot="1" x14ac:dyDescent="0.35">
      <c r="A15" s="407">
        <v>5</v>
      </c>
      <c r="B15" s="2338"/>
      <c r="C15" s="2339"/>
      <c r="D15" s="2340"/>
      <c r="E15" s="1462"/>
      <c r="F15" s="410"/>
      <c r="G15" s="411" t="s">
        <v>242</v>
      </c>
      <c r="H15" s="411"/>
      <c r="I15" s="413">
        <f t="shared" si="0"/>
        <v>0</v>
      </c>
      <c r="J15" s="252"/>
      <c r="K15" s="770"/>
      <c r="L15" s="1632"/>
      <c r="N15" s="893" t="s">
        <v>388</v>
      </c>
      <c r="O15" s="1402">
        <f t="shared" si="1"/>
        <v>0</v>
      </c>
      <c r="P15" s="894"/>
      <c r="Q15" s="1102"/>
      <c r="R15" s="1102"/>
    </row>
    <row r="16" spans="1:28" ht="14.4" hidden="1" thickBot="1" x14ac:dyDescent="0.35">
      <c r="A16" s="407">
        <v>6</v>
      </c>
      <c r="B16" s="2338"/>
      <c r="C16" s="2339"/>
      <c r="D16" s="2340"/>
      <c r="E16" s="1462"/>
      <c r="F16" s="410"/>
      <c r="G16" s="411" t="s">
        <v>242</v>
      </c>
      <c r="H16" s="411"/>
      <c r="I16" s="413">
        <f t="shared" si="0"/>
        <v>0</v>
      </c>
      <c r="J16" s="252" t="s">
        <v>287</v>
      </c>
      <c r="K16" s="770"/>
      <c r="L16" s="1632"/>
      <c r="N16" s="893" t="s">
        <v>388</v>
      </c>
      <c r="O16" s="1402">
        <f t="shared" si="1"/>
        <v>0</v>
      </c>
      <c r="P16" s="894"/>
      <c r="Q16" s="1102"/>
      <c r="R16" s="1102"/>
    </row>
    <row r="17" spans="1:28" ht="14.4" hidden="1" thickBot="1" x14ac:dyDescent="0.35">
      <c r="A17" s="407">
        <v>7</v>
      </c>
      <c r="B17" s="2338"/>
      <c r="C17" s="2339"/>
      <c r="D17" s="2340"/>
      <c r="E17" s="1462"/>
      <c r="F17" s="410"/>
      <c r="G17" s="411" t="s">
        <v>242</v>
      </c>
      <c r="H17" s="411"/>
      <c r="I17" s="413">
        <f t="shared" si="0"/>
        <v>0</v>
      </c>
      <c r="J17" s="252" t="s">
        <v>287</v>
      </c>
      <c r="K17" s="770"/>
      <c r="L17" s="1632"/>
      <c r="N17" s="893" t="s">
        <v>388</v>
      </c>
      <c r="O17" s="1402">
        <f t="shared" si="1"/>
        <v>0</v>
      </c>
      <c r="P17" s="894"/>
      <c r="Q17" s="1102"/>
      <c r="R17" s="1102"/>
    </row>
    <row r="18" spans="1:28" ht="14.4" hidden="1" thickBot="1" x14ac:dyDescent="0.35">
      <c r="A18" s="407">
        <v>8</v>
      </c>
      <c r="B18" s="2338"/>
      <c r="C18" s="2339"/>
      <c r="D18" s="2340"/>
      <c r="E18" s="1462"/>
      <c r="F18" s="410"/>
      <c r="G18" s="411" t="s">
        <v>242</v>
      </c>
      <c r="H18" s="411"/>
      <c r="I18" s="413">
        <f t="shared" si="0"/>
        <v>0</v>
      </c>
      <c r="J18" s="252" t="s">
        <v>287</v>
      </c>
      <c r="K18" s="770"/>
      <c r="L18" s="1632"/>
      <c r="N18" s="893" t="s">
        <v>388</v>
      </c>
      <c r="O18" s="1402">
        <f t="shared" si="1"/>
        <v>0</v>
      </c>
      <c r="P18" s="894"/>
      <c r="Q18" s="1102"/>
      <c r="R18" s="1102"/>
    </row>
    <row r="19" spans="1:28" ht="14.4" hidden="1" thickBot="1" x14ac:dyDescent="0.35">
      <c r="A19" s="407">
        <v>9</v>
      </c>
      <c r="B19" s="2338"/>
      <c r="C19" s="2339"/>
      <c r="D19" s="2340"/>
      <c r="E19" s="836"/>
      <c r="F19" s="410"/>
      <c r="G19" s="411" t="s">
        <v>242</v>
      </c>
      <c r="H19" s="411"/>
      <c r="I19" s="413">
        <f t="shared" si="0"/>
        <v>0</v>
      </c>
      <c r="J19" s="252" t="s">
        <v>287</v>
      </c>
      <c r="K19" s="770"/>
      <c r="L19" s="1632"/>
      <c r="N19" s="893" t="s">
        <v>388</v>
      </c>
      <c r="O19" s="1402">
        <f t="shared" si="1"/>
        <v>0</v>
      </c>
      <c r="P19" s="894"/>
      <c r="Q19" s="1102"/>
      <c r="R19" s="1102"/>
    </row>
    <row r="20" spans="1:28" ht="14.4" hidden="1" thickBot="1" x14ac:dyDescent="0.35">
      <c r="A20" s="407">
        <v>10</v>
      </c>
      <c r="B20" s="2338"/>
      <c r="C20" s="2339"/>
      <c r="D20" s="2340"/>
      <c r="E20" s="836"/>
      <c r="F20" s="410"/>
      <c r="G20" s="883" t="s">
        <v>242</v>
      </c>
      <c r="H20" s="411"/>
      <c r="I20" s="413">
        <f t="shared" si="0"/>
        <v>0</v>
      </c>
      <c r="J20" s="252" t="s">
        <v>287</v>
      </c>
      <c r="K20" s="770"/>
      <c r="L20" s="1632"/>
      <c r="N20" s="895" t="s">
        <v>388</v>
      </c>
      <c r="O20" s="1403">
        <f t="shared" si="1"/>
        <v>0</v>
      </c>
      <c r="P20" s="896"/>
      <c r="Q20" s="1102"/>
      <c r="R20" s="1102"/>
    </row>
    <row r="21" spans="1:28" ht="14.4" thickBot="1" x14ac:dyDescent="0.35">
      <c r="A21" s="1240"/>
      <c r="B21" s="2453"/>
      <c r="C21" s="2454"/>
      <c r="D21" s="2455"/>
      <c r="E21" s="1241"/>
      <c r="F21" s="1242"/>
      <c r="G21" s="414"/>
      <c r="H21" s="414" t="s">
        <v>14</v>
      </c>
      <c r="I21" s="1243">
        <f>SUM(I11:I20)</f>
        <v>0</v>
      </c>
      <c r="J21" s="1244"/>
      <c r="K21" s="1124"/>
      <c r="L21" s="1670"/>
      <c r="N21" s="889"/>
      <c r="O21" s="1404">
        <f>SUM(O10:O20)</f>
        <v>0</v>
      </c>
      <c r="P21" s="890"/>
      <c r="Q21" s="1245"/>
      <c r="R21" s="1245"/>
    </row>
    <row r="22" spans="1:28" ht="14.4" thickBot="1" x14ac:dyDescent="0.35">
      <c r="A22" s="1246"/>
      <c r="B22" s="1246"/>
      <c r="C22" s="1247"/>
      <c r="D22" s="1247"/>
      <c r="E22" s="1247"/>
      <c r="F22" s="1247"/>
      <c r="G22" s="1248"/>
      <c r="H22" s="1248"/>
      <c r="I22" s="1247"/>
      <c r="J22" s="1248"/>
      <c r="K22" s="1124"/>
      <c r="L22" s="1124"/>
      <c r="P22" s="1102"/>
      <c r="Q22" s="1102"/>
      <c r="R22" s="1102"/>
    </row>
    <row r="23" spans="1:28" ht="14.4" thickBot="1" x14ac:dyDescent="0.35">
      <c r="A23" s="2169" t="s">
        <v>107</v>
      </c>
      <c r="B23" s="2170"/>
      <c r="C23" s="2170"/>
      <c r="D23" s="2170"/>
      <c r="E23" s="2170"/>
      <c r="F23" s="2170"/>
      <c r="G23" s="2170"/>
      <c r="H23" s="2170"/>
      <c r="I23" s="2170"/>
      <c r="J23" s="2171"/>
      <c r="K23" s="1539"/>
      <c r="L23" s="1539" t="str">
        <f>A23</f>
        <v>CRITERION B – CONTINUING DEVELOPMENT (MAX = 60 POINTS)</v>
      </c>
      <c r="N23" s="2470" t="str">
        <f>A23</f>
        <v>CRITERION B – CONTINUING DEVELOPMENT (MAX = 60 POINTS)</v>
      </c>
      <c r="O23" s="2470"/>
      <c r="P23" s="2470"/>
      <c r="Q23" s="1102"/>
      <c r="R23" s="1102"/>
    </row>
    <row r="24" spans="1:28" s="1104" customFormat="1" x14ac:dyDescent="0.3">
      <c r="A24" s="685"/>
      <c r="B24" s="686"/>
      <c r="C24" s="686"/>
      <c r="D24" s="686"/>
      <c r="E24" s="686"/>
      <c r="F24" s="686"/>
      <c r="G24" s="686"/>
      <c r="H24" s="686"/>
      <c r="I24" s="686"/>
      <c r="J24" s="694"/>
      <c r="K24" s="686"/>
      <c r="L24" s="686"/>
    </row>
    <row r="25" spans="1:28" x14ac:dyDescent="0.3">
      <c r="A25" s="716" t="s">
        <v>43</v>
      </c>
      <c r="B25" s="2459" t="s">
        <v>259</v>
      </c>
      <c r="C25" s="2459"/>
      <c r="D25" s="2459"/>
      <c r="E25" s="2459"/>
      <c r="F25" s="2459"/>
      <c r="G25" s="2459"/>
      <c r="H25" s="2459"/>
      <c r="I25" s="2459"/>
      <c r="J25" s="2460"/>
      <c r="K25" s="1257"/>
      <c r="L25" s="1257" t="str">
        <f>B25</f>
        <v>EDUCATIONAL QUALIFICATIONS (MAX - 40 POINTS)</v>
      </c>
      <c r="N25" s="854" t="str">
        <f>B25</f>
        <v>EDUCATIONAL QUALIFICATIONS (MAX - 40 POINTS)</v>
      </c>
    </row>
    <row r="26" spans="1:28" hidden="1" x14ac:dyDescent="0.3">
      <c r="A26" s="716"/>
      <c r="B26" s="721"/>
      <c r="C26" s="721"/>
      <c r="D26" s="721"/>
      <c r="E26" s="721"/>
      <c r="F26" s="721"/>
      <c r="G26" s="721"/>
      <c r="H26" s="721"/>
      <c r="I26" s="721"/>
      <c r="J26" s="1250"/>
      <c r="K26" s="1257"/>
      <c r="L26" s="1257"/>
      <c r="N26" s="854"/>
      <c r="AB26" s="754" t="s">
        <v>225</v>
      </c>
    </row>
    <row r="27" spans="1:28" ht="14.4" thickBot="1" x14ac:dyDescent="0.35">
      <c r="A27" s="1249">
        <v>1.1000000000000001</v>
      </c>
      <c r="B27" s="721" t="s">
        <v>354</v>
      </c>
      <c r="C27" s="721"/>
      <c r="D27" s="721"/>
      <c r="E27" s="721"/>
      <c r="F27" s="721"/>
      <c r="G27" s="721"/>
      <c r="H27" s="721"/>
      <c r="I27" s="721"/>
      <c r="J27" s="1250"/>
      <c r="K27" s="1257"/>
      <c r="L27" s="1257" t="str">
        <f>B27</f>
        <v>FOR DOCTORATE DEGREE (First Time)</v>
      </c>
      <c r="N27" s="854" t="str">
        <f>B27</f>
        <v>FOR DOCTORATE DEGREE (First Time)</v>
      </c>
    </row>
    <row r="28" spans="1:28" s="1104" customFormat="1" ht="28.2" thickBot="1" x14ac:dyDescent="0.35">
      <c r="A28" s="403" t="s">
        <v>7</v>
      </c>
      <c r="B28" s="2376" t="s">
        <v>344</v>
      </c>
      <c r="C28" s="2377"/>
      <c r="D28" s="2378"/>
      <c r="E28" s="848" t="s">
        <v>345</v>
      </c>
      <c r="F28" s="30" t="s">
        <v>312</v>
      </c>
      <c r="G28" s="30" t="s">
        <v>346</v>
      </c>
      <c r="H28" s="845" t="s">
        <v>171</v>
      </c>
      <c r="I28" s="2461" t="s">
        <v>190</v>
      </c>
      <c r="J28" s="1934"/>
      <c r="K28" s="1453"/>
      <c r="L28" s="1591" t="s">
        <v>447</v>
      </c>
      <c r="N28" s="578" t="s">
        <v>184</v>
      </c>
      <c r="O28" s="579" t="s">
        <v>174</v>
      </c>
      <c r="P28" s="888" t="s">
        <v>172</v>
      </c>
      <c r="AB28" s="1104" t="s">
        <v>242</v>
      </c>
    </row>
    <row r="29" spans="1:28" ht="14.4" thickBot="1" x14ac:dyDescent="0.35">
      <c r="A29" s="406">
        <v>1</v>
      </c>
      <c r="B29" s="2447"/>
      <c r="C29" s="2448"/>
      <c r="D29" s="2449"/>
      <c r="E29" s="847"/>
      <c r="F29" s="409"/>
      <c r="G29" s="1841" t="s">
        <v>348</v>
      </c>
      <c r="H29" s="415">
        <f>IF(ISBLANK(B29)+ISBLANK(E29)+ISBLANK(F29),0,0+IF(G29="NO",40,0))</f>
        <v>0</v>
      </c>
      <c r="I29" s="2462"/>
      <c r="J29" s="2463"/>
      <c r="K29" s="1252"/>
      <c r="L29" s="1671"/>
      <c r="N29" s="897" t="s">
        <v>388</v>
      </c>
      <c r="O29" s="1405">
        <f>IF(N29="Acceptable",H29,0)</f>
        <v>0</v>
      </c>
      <c r="P29" s="898"/>
      <c r="R29" s="686"/>
      <c r="S29" s="686"/>
      <c r="U29" s="686"/>
      <c r="V29" s="686"/>
      <c r="AB29" s="754" t="s">
        <v>348</v>
      </c>
    </row>
    <row r="30" spans="1:28" s="1104" customFormat="1" x14ac:dyDescent="0.3">
      <c r="A30" s="1251"/>
      <c r="B30" s="885"/>
      <c r="C30" s="885"/>
      <c r="D30" s="885"/>
      <c r="E30" s="885"/>
      <c r="F30" s="886"/>
      <c r="G30" s="886"/>
      <c r="H30" s="887"/>
      <c r="I30" s="1252"/>
      <c r="J30" s="1253"/>
      <c r="K30" s="1252"/>
      <c r="L30" s="1252"/>
      <c r="N30" s="1254"/>
      <c r="O30" s="1255"/>
      <c r="P30" s="1245"/>
      <c r="R30" s="686"/>
      <c r="S30" s="686"/>
      <c r="U30" s="686"/>
      <c r="V30" s="686"/>
      <c r="AB30" s="754" t="s">
        <v>347</v>
      </c>
    </row>
    <row r="31" spans="1:28" ht="14.4" thickBot="1" x14ac:dyDescent="0.35">
      <c r="A31" s="1249">
        <v>1.2</v>
      </c>
      <c r="B31" s="721" t="s">
        <v>349</v>
      </c>
      <c r="C31" s="721"/>
      <c r="D31" s="721"/>
      <c r="E31" s="721"/>
      <c r="F31" s="721"/>
      <c r="G31" s="721"/>
      <c r="H31" s="721"/>
      <c r="I31" s="721"/>
      <c r="J31" s="1250"/>
      <c r="K31" s="1257"/>
      <c r="L31" s="1257" t="str">
        <f>B31</f>
        <v>ADDITIONAL DEGREES</v>
      </c>
      <c r="N31" s="854" t="str">
        <f>B31</f>
        <v>ADDITIONAL DEGREES</v>
      </c>
      <c r="AB31" s="1257" t="s">
        <v>242</v>
      </c>
    </row>
    <row r="32" spans="1:28" s="1104" customFormat="1" ht="28.2" thickBot="1" x14ac:dyDescent="0.35">
      <c r="A32" s="403" t="s">
        <v>7</v>
      </c>
      <c r="B32" s="2376" t="s">
        <v>232</v>
      </c>
      <c r="C32" s="2377"/>
      <c r="D32" s="2378"/>
      <c r="E32" s="848" t="s">
        <v>233</v>
      </c>
      <c r="F32" s="848" t="s">
        <v>95</v>
      </c>
      <c r="G32" s="30" t="s">
        <v>312</v>
      </c>
      <c r="H32" s="845" t="s">
        <v>171</v>
      </c>
      <c r="I32" s="2376" t="s">
        <v>190</v>
      </c>
      <c r="J32" s="1882"/>
      <c r="K32" s="1453"/>
      <c r="L32" s="1591" t="s">
        <v>447</v>
      </c>
      <c r="N32" s="578" t="s">
        <v>184</v>
      </c>
      <c r="O32" s="579" t="s">
        <v>174</v>
      </c>
      <c r="P32" s="888" t="s">
        <v>172</v>
      </c>
      <c r="AB32" s="754" t="s">
        <v>350</v>
      </c>
    </row>
    <row r="33" spans="1:28" x14ac:dyDescent="0.3">
      <c r="A33" s="1256">
        <v>1</v>
      </c>
      <c r="B33" s="2466" t="s">
        <v>242</v>
      </c>
      <c r="C33" s="2467"/>
      <c r="D33" s="2468"/>
      <c r="E33" s="841"/>
      <c r="F33" s="841"/>
      <c r="G33" s="417"/>
      <c r="H33" s="418">
        <f>IF(ISBLANK(E33),0,0+IF(ISBLANK(F33),0,0+IF(ISBLANK(G33),0,0+IF(B33="SELECT OPTION",0,0+IF(B33="Post-Masters Diploma/Certificate",10,0+IF(B33="Post-Doctorate Diploma/Certificate",10,0+IF(B33="Additional Master's Degree",20,0+IF(B33="Additional Doctorate Degree",40,0))))))))</f>
        <v>0</v>
      </c>
      <c r="I33" s="2336"/>
      <c r="J33" s="2337"/>
      <c r="K33" s="770"/>
      <c r="L33" s="1655"/>
      <c r="N33" s="891" t="s">
        <v>388</v>
      </c>
      <c r="O33" s="1401">
        <f t="shared" ref="O33:O39" si="2">IF(N33="Acceptable",H33,0)</f>
        <v>0</v>
      </c>
      <c r="P33" s="892"/>
      <c r="R33" s="686"/>
      <c r="S33" s="686"/>
      <c r="U33" s="686"/>
      <c r="V33" s="686"/>
      <c r="AB33" s="754" t="s">
        <v>351</v>
      </c>
    </row>
    <row r="34" spans="1:28" x14ac:dyDescent="0.3">
      <c r="A34" s="407">
        <v>2</v>
      </c>
      <c r="B34" s="2437" t="s">
        <v>242</v>
      </c>
      <c r="C34" s="2438"/>
      <c r="D34" s="2439"/>
      <c r="E34" s="836"/>
      <c r="F34" s="836"/>
      <c r="G34" s="411"/>
      <c r="H34" s="418">
        <f t="shared" ref="H34:H39" si="3">IF(ISBLANK(E34),0,0+IF(ISBLANK(F34),0,0+IF(ISBLANK(G34),0,0+IF(B34="SELECT OPTION",0,0+IF(B34="Post-Masters Diploma/Certificate",10,0+IF(B34="Post-Doctorate Diploma/Certificate",10,0+IF(B34="Additional Master's Degree",20,0+IF(B34="Additional Doctorate Degree",40,0))))))))</f>
        <v>0</v>
      </c>
      <c r="I34" s="2125"/>
      <c r="J34" s="1912"/>
      <c r="K34" s="770"/>
      <c r="L34" s="1632"/>
      <c r="N34" s="893" t="s">
        <v>388</v>
      </c>
      <c r="O34" s="1402">
        <f t="shared" si="2"/>
        <v>0</v>
      </c>
      <c r="P34" s="894"/>
      <c r="AB34" s="754" t="s">
        <v>353</v>
      </c>
    </row>
    <row r="35" spans="1:28" x14ac:dyDescent="0.3">
      <c r="A35" s="407">
        <v>3</v>
      </c>
      <c r="B35" s="2437" t="s">
        <v>242</v>
      </c>
      <c r="C35" s="2438"/>
      <c r="D35" s="2439"/>
      <c r="E35" s="836"/>
      <c r="F35" s="836"/>
      <c r="G35" s="416"/>
      <c r="H35" s="418">
        <f t="shared" si="3"/>
        <v>0</v>
      </c>
      <c r="I35" s="2125"/>
      <c r="J35" s="1912"/>
      <c r="K35" s="770"/>
      <c r="L35" s="1632"/>
      <c r="N35" s="893" t="s">
        <v>388</v>
      </c>
      <c r="O35" s="1402">
        <f t="shared" si="2"/>
        <v>0</v>
      </c>
      <c r="P35" s="894"/>
      <c r="AB35" s="754" t="s">
        <v>352</v>
      </c>
    </row>
    <row r="36" spans="1:28" ht="14.4" thickBot="1" x14ac:dyDescent="0.35">
      <c r="A36" s="1256">
        <v>4</v>
      </c>
      <c r="B36" s="2437" t="s">
        <v>242</v>
      </c>
      <c r="C36" s="2438"/>
      <c r="D36" s="2439"/>
      <c r="E36" s="1462"/>
      <c r="F36" s="1462"/>
      <c r="G36" s="416"/>
      <c r="H36" s="418">
        <f t="shared" ref="H36:H38" si="4">IF(ISBLANK(E36),0,0+IF(ISBLANK(F36),0,0+IF(ISBLANK(G36),0,0+IF(B36="SELECT OPTION",0,0+IF(B36="Post-Masters Diploma/Certificate",10,0+IF(B36="Post-Doctorate Diploma/Certificate",10,0+IF(B36="Additional Master's Degree",20,0+IF(B36="Additional Doctorate Degree",40,0))))))))</f>
        <v>0</v>
      </c>
      <c r="I36" s="2125"/>
      <c r="J36" s="1912"/>
      <c r="K36" s="770"/>
      <c r="L36" s="1632"/>
      <c r="N36" s="1568" t="s">
        <v>388</v>
      </c>
      <c r="O36" s="1569">
        <f t="shared" si="2"/>
        <v>0</v>
      </c>
      <c r="P36" s="1570"/>
    </row>
    <row r="37" spans="1:28" ht="14.4" hidden="1" thickBot="1" x14ac:dyDescent="0.35">
      <c r="A37" s="407">
        <v>5</v>
      </c>
      <c r="B37" s="2437" t="s">
        <v>242</v>
      </c>
      <c r="C37" s="2438"/>
      <c r="D37" s="2439"/>
      <c r="E37" s="1462"/>
      <c r="F37" s="1462"/>
      <c r="G37" s="416"/>
      <c r="H37" s="418">
        <f t="shared" si="4"/>
        <v>0</v>
      </c>
      <c r="I37" s="2125" t="s">
        <v>287</v>
      </c>
      <c r="J37" s="1912"/>
      <c r="K37" s="770"/>
      <c r="L37" s="1632"/>
      <c r="N37" s="1571" t="s">
        <v>388</v>
      </c>
      <c r="O37" s="1572">
        <f t="shared" si="2"/>
        <v>0</v>
      </c>
      <c r="P37" s="1573"/>
    </row>
    <row r="38" spans="1:28" ht="14.4" hidden="1" thickBot="1" x14ac:dyDescent="0.35">
      <c r="A38" s="407">
        <v>6</v>
      </c>
      <c r="B38" s="2437" t="s">
        <v>242</v>
      </c>
      <c r="C38" s="2438"/>
      <c r="D38" s="2439"/>
      <c r="E38" s="1462"/>
      <c r="F38" s="1462"/>
      <c r="G38" s="416"/>
      <c r="H38" s="418">
        <f t="shared" si="4"/>
        <v>0</v>
      </c>
      <c r="I38" s="2125" t="s">
        <v>287</v>
      </c>
      <c r="J38" s="1912"/>
      <c r="K38" s="770"/>
      <c r="L38" s="1632"/>
      <c r="N38" s="1571" t="s">
        <v>388</v>
      </c>
      <c r="O38" s="1572">
        <f t="shared" si="2"/>
        <v>0</v>
      </c>
      <c r="P38" s="1573"/>
    </row>
    <row r="39" spans="1:28" ht="14.4" hidden="1" thickBot="1" x14ac:dyDescent="0.35">
      <c r="A39" s="1256">
        <v>7</v>
      </c>
      <c r="B39" s="2437" t="s">
        <v>242</v>
      </c>
      <c r="C39" s="2438"/>
      <c r="D39" s="2439"/>
      <c r="E39" s="836"/>
      <c r="F39" s="836"/>
      <c r="G39" s="416"/>
      <c r="H39" s="418">
        <f t="shared" si="3"/>
        <v>0</v>
      </c>
      <c r="I39" s="2125" t="s">
        <v>287</v>
      </c>
      <c r="J39" s="1912"/>
      <c r="K39" s="770"/>
      <c r="L39" s="1632"/>
      <c r="N39" s="1574" t="s">
        <v>388</v>
      </c>
      <c r="O39" s="1575">
        <f t="shared" si="2"/>
        <v>0</v>
      </c>
      <c r="P39" s="1576"/>
    </row>
    <row r="40" spans="1:28" ht="15" customHeight="1" thickBot="1" x14ac:dyDescent="0.35">
      <c r="A40" s="1240"/>
      <c r="B40" s="2453"/>
      <c r="C40" s="2454"/>
      <c r="D40" s="2455"/>
      <c r="E40" s="1241"/>
      <c r="F40" s="1241"/>
      <c r="G40" s="1258" t="s">
        <v>14</v>
      </c>
      <c r="H40" s="1243">
        <f>H29+H33+H34+H35+H39</f>
        <v>0</v>
      </c>
      <c r="I40" s="2464"/>
      <c r="J40" s="2465"/>
      <c r="K40" s="1559"/>
      <c r="L40" s="1672"/>
      <c r="N40" s="889"/>
      <c r="O40" s="1404">
        <f>O29+O33+O34+O35+O39</f>
        <v>0</v>
      </c>
      <c r="P40" s="890"/>
    </row>
    <row r="41" spans="1:28" ht="14.4" thickBot="1" x14ac:dyDescent="0.35">
      <c r="A41" s="1259"/>
      <c r="B41" s="1102"/>
      <c r="C41" s="1102"/>
      <c r="D41" s="1102"/>
      <c r="E41" s="1102"/>
      <c r="F41" s="1102"/>
      <c r="G41" s="1102"/>
      <c r="H41" s="1102"/>
      <c r="I41" s="1102"/>
      <c r="J41" s="1112"/>
      <c r="K41" s="1124"/>
      <c r="L41" s="1124"/>
    </row>
    <row r="42" spans="1:28" ht="14.4" thickBot="1" x14ac:dyDescent="0.35">
      <c r="A42" s="1260" t="s">
        <v>44</v>
      </c>
      <c r="B42" s="1261" t="s">
        <v>260</v>
      </c>
      <c r="C42" s="1248"/>
      <c r="D42" s="1248"/>
      <c r="E42" s="1248"/>
      <c r="F42" s="1248"/>
      <c r="G42" s="1248"/>
      <c r="H42" s="1248"/>
      <c r="I42" s="1248"/>
      <c r="J42" s="1262"/>
      <c r="K42" s="1124"/>
      <c r="L42" s="1257" t="str">
        <f>B42</f>
        <v>FOR EVERY PARTICIPATION IN CONFERENCES, SEMINARS, WORKSHOPS, INDUSTRY IMMERSION (MAX = 10 POINTS)</v>
      </c>
      <c r="N42" s="854" t="str">
        <f>B42</f>
        <v>FOR EVERY PARTICIPATION IN CONFERENCES, SEMINARS, WORKSHOPS, INDUSTRY IMMERSION (MAX = 10 POINTS)</v>
      </c>
    </row>
    <row r="43" spans="1:28" s="1104" customFormat="1" ht="28.2" thickBot="1" x14ac:dyDescent="0.35">
      <c r="A43" s="403" t="s">
        <v>7</v>
      </c>
      <c r="B43" s="2444" t="s">
        <v>75</v>
      </c>
      <c r="C43" s="2445"/>
      <c r="D43" s="2446"/>
      <c r="E43" s="846" t="s">
        <v>336</v>
      </c>
      <c r="F43" s="30" t="s">
        <v>76</v>
      </c>
      <c r="G43" s="30" t="s">
        <v>340</v>
      </c>
      <c r="H43" s="811" t="s">
        <v>171</v>
      </c>
      <c r="I43" s="2376" t="s">
        <v>190</v>
      </c>
      <c r="J43" s="1882"/>
      <c r="K43" s="1453"/>
      <c r="L43" s="1591" t="s">
        <v>447</v>
      </c>
      <c r="N43" s="578" t="s">
        <v>184</v>
      </c>
      <c r="O43" s="579" t="s">
        <v>174</v>
      </c>
      <c r="P43" s="888" t="s">
        <v>172</v>
      </c>
      <c r="AB43" s="1104" t="s">
        <v>242</v>
      </c>
    </row>
    <row r="44" spans="1:28" x14ac:dyDescent="0.3">
      <c r="A44" s="406">
        <v>1</v>
      </c>
      <c r="B44" s="2450"/>
      <c r="C44" s="2451"/>
      <c r="D44" s="2452"/>
      <c r="E44" s="419" t="s">
        <v>242</v>
      </c>
      <c r="F44" s="420"/>
      <c r="G44" s="421"/>
      <c r="H44" s="412">
        <f>IF(ISBLANK(B44),0,0+IF(E44="Local",1,0+IF(E44="International",2,0)))</f>
        <v>0</v>
      </c>
      <c r="I44" s="2336"/>
      <c r="J44" s="2337"/>
      <c r="K44" s="770"/>
      <c r="L44" s="1655"/>
      <c r="N44" s="891" t="s">
        <v>388</v>
      </c>
      <c r="O44" s="1401">
        <f t="shared" ref="O44:O53" si="5">IF(N44="Acceptable",H44,0)</f>
        <v>0</v>
      </c>
      <c r="P44" s="892"/>
      <c r="AB44" s="1102" t="s">
        <v>64</v>
      </c>
    </row>
    <row r="45" spans="1:28" x14ac:dyDescent="0.3">
      <c r="A45" s="407">
        <v>2</v>
      </c>
      <c r="B45" s="2456"/>
      <c r="C45" s="2457"/>
      <c r="D45" s="2458"/>
      <c r="E45" s="882" t="s">
        <v>242</v>
      </c>
      <c r="F45" s="410"/>
      <c r="G45" s="411"/>
      <c r="H45" s="413">
        <f t="shared" ref="H45:H53" si="6">IF(ISBLANK(B45),0,0+IF(E45="Local",1,0+IF(E45="International",2,0)))</f>
        <v>0</v>
      </c>
      <c r="I45" s="2125"/>
      <c r="J45" s="1912"/>
      <c r="K45" s="770"/>
      <c r="L45" s="1632"/>
      <c r="N45" s="893" t="s">
        <v>388</v>
      </c>
      <c r="O45" s="1402">
        <f t="shared" si="5"/>
        <v>0</v>
      </c>
      <c r="P45" s="894"/>
      <c r="AB45" s="1102" t="s">
        <v>63</v>
      </c>
    </row>
    <row r="46" spans="1:28" x14ac:dyDescent="0.3">
      <c r="A46" s="407">
        <v>3</v>
      </c>
      <c r="B46" s="2338"/>
      <c r="C46" s="2339"/>
      <c r="D46" s="2340"/>
      <c r="E46" s="882" t="s">
        <v>242</v>
      </c>
      <c r="F46" s="410"/>
      <c r="G46" s="411"/>
      <c r="H46" s="413">
        <f t="shared" si="6"/>
        <v>0</v>
      </c>
      <c r="I46" s="2125"/>
      <c r="J46" s="1912"/>
      <c r="K46" s="770"/>
      <c r="L46" s="1632"/>
      <c r="N46" s="893" t="s">
        <v>388</v>
      </c>
      <c r="O46" s="1402">
        <f t="shared" si="5"/>
        <v>0</v>
      </c>
      <c r="P46" s="894"/>
    </row>
    <row r="47" spans="1:28" x14ac:dyDescent="0.3">
      <c r="A47" s="407">
        <v>4</v>
      </c>
      <c r="B47" s="2456"/>
      <c r="C47" s="2457"/>
      <c r="D47" s="2458"/>
      <c r="E47" s="882" t="s">
        <v>242</v>
      </c>
      <c r="F47" s="410"/>
      <c r="G47" s="411"/>
      <c r="H47" s="413">
        <f t="shared" si="6"/>
        <v>0</v>
      </c>
      <c r="I47" s="2125"/>
      <c r="J47" s="1912"/>
      <c r="K47" s="770"/>
      <c r="L47" s="1632"/>
      <c r="N47" s="893" t="s">
        <v>388</v>
      </c>
      <c r="O47" s="1402">
        <f t="shared" si="5"/>
        <v>0</v>
      </c>
      <c r="P47" s="894"/>
    </row>
    <row r="48" spans="1:28" x14ac:dyDescent="0.3">
      <c r="A48" s="407">
        <v>5</v>
      </c>
      <c r="B48" s="2338"/>
      <c r="C48" s="2339"/>
      <c r="D48" s="2340"/>
      <c r="E48" s="882" t="s">
        <v>242</v>
      </c>
      <c r="F48" s="410"/>
      <c r="G48" s="411"/>
      <c r="H48" s="413">
        <f t="shared" si="6"/>
        <v>0</v>
      </c>
      <c r="I48" s="2125"/>
      <c r="J48" s="1912"/>
      <c r="K48" s="770"/>
      <c r="L48" s="1632"/>
      <c r="N48" s="893" t="s">
        <v>388</v>
      </c>
      <c r="O48" s="1402">
        <f t="shared" si="5"/>
        <v>0</v>
      </c>
      <c r="P48" s="894"/>
    </row>
    <row r="49" spans="1:16" x14ac:dyDescent="0.3">
      <c r="A49" s="407">
        <v>6</v>
      </c>
      <c r="B49" s="2338"/>
      <c r="C49" s="2339"/>
      <c r="D49" s="2340"/>
      <c r="E49" s="882" t="s">
        <v>242</v>
      </c>
      <c r="F49" s="410"/>
      <c r="G49" s="411"/>
      <c r="H49" s="413">
        <f t="shared" si="6"/>
        <v>0</v>
      </c>
      <c r="I49" s="2125"/>
      <c r="J49" s="1912"/>
      <c r="K49" s="770"/>
      <c r="L49" s="1632"/>
      <c r="N49" s="893" t="s">
        <v>388</v>
      </c>
      <c r="O49" s="1402">
        <f t="shared" si="5"/>
        <v>0</v>
      </c>
      <c r="P49" s="894"/>
    </row>
    <row r="50" spans="1:16" x14ac:dyDescent="0.3">
      <c r="A50" s="407">
        <v>7</v>
      </c>
      <c r="B50" s="2338"/>
      <c r="C50" s="2339"/>
      <c r="D50" s="2340"/>
      <c r="E50" s="882" t="s">
        <v>242</v>
      </c>
      <c r="F50" s="410"/>
      <c r="G50" s="411"/>
      <c r="H50" s="413">
        <f t="shared" si="6"/>
        <v>0</v>
      </c>
      <c r="I50" s="2125"/>
      <c r="J50" s="1912"/>
      <c r="K50" s="770"/>
      <c r="L50" s="1632"/>
      <c r="N50" s="893" t="s">
        <v>388</v>
      </c>
      <c r="O50" s="1402">
        <f t="shared" si="5"/>
        <v>0</v>
      </c>
      <c r="P50" s="894"/>
    </row>
    <row r="51" spans="1:16" x14ac:dyDescent="0.3">
      <c r="A51" s="407">
        <v>8</v>
      </c>
      <c r="B51" s="2338"/>
      <c r="C51" s="2339"/>
      <c r="D51" s="2340"/>
      <c r="E51" s="882" t="s">
        <v>242</v>
      </c>
      <c r="F51" s="410"/>
      <c r="G51" s="411"/>
      <c r="H51" s="413">
        <f t="shared" si="6"/>
        <v>0</v>
      </c>
      <c r="I51" s="2125"/>
      <c r="J51" s="1912"/>
      <c r="K51" s="770"/>
      <c r="L51" s="1632"/>
      <c r="N51" s="893" t="s">
        <v>388</v>
      </c>
      <c r="O51" s="1402">
        <f t="shared" si="5"/>
        <v>0</v>
      </c>
      <c r="P51" s="894"/>
    </row>
    <row r="52" spans="1:16" x14ac:dyDescent="0.3">
      <c r="A52" s="407">
        <v>9</v>
      </c>
      <c r="B52" s="2338"/>
      <c r="C52" s="2339"/>
      <c r="D52" s="2340"/>
      <c r="E52" s="882" t="s">
        <v>242</v>
      </c>
      <c r="F52" s="410"/>
      <c r="G52" s="411"/>
      <c r="H52" s="413">
        <f t="shared" si="6"/>
        <v>0</v>
      </c>
      <c r="I52" s="2125"/>
      <c r="J52" s="1912"/>
      <c r="K52" s="770"/>
      <c r="L52" s="1632"/>
      <c r="N52" s="893" t="s">
        <v>388</v>
      </c>
      <c r="O52" s="1402">
        <f t="shared" si="5"/>
        <v>0</v>
      </c>
      <c r="P52" s="894"/>
    </row>
    <row r="53" spans="1:16" ht="14.4" thickBot="1" x14ac:dyDescent="0.35">
      <c r="A53" s="407">
        <v>10</v>
      </c>
      <c r="B53" s="2338"/>
      <c r="C53" s="2339"/>
      <c r="D53" s="2340"/>
      <c r="E53" s="882" t="s">
        <v>242</v>
      </c>
      <c r="F53" s="410"/>
      <c r="G53" s="411"/>
      <c r="H53" s="413">
        <f t="shared" si="6"/>
        <v>0</v>
      </c>
      <c r="I53" s="2125"/>
      <c r="J53" s="1912"/>
      <c r="K53" s="770"/>
      <c r="L53" s="1632"/>
      <c r="N53" s="895" t="s">
        <v>388</v>
      </c>
      <c r="O53" s="1403">
        <f t="shared" si="5"/>
        <v>0</v>
      </c>
      <c r="P53" s="896"/>
    </row>
    <row r="54" spans="1:16" ht="15" customHeight="1" thickBot="1" x14ac:dyDescent="0.35">
      <c r="A54" s="1240"/>
      <c r="B54" s="2453"/>
      <c r="C54" s="2454"/>
      <c r="D54" s="2455"/>
      <c r="E54" s="1241"/>
      <c r="F54" s="1242"/>
      <c r="G54" s="1258" t="s">
        <v>14</v>
      </c>
      <c r="H54" s="1243">
        <f>SUM(H44:H53)</f>
        <v>0</v>
      </c>
      <c r="I54" s="2471"/>
      <c r="J54" s="2472"/>
      <c r="K54" s="1252"/>
      <c r="L54" s="1670"/>
      <c r="N54" s="889"/>
      <c r="O54" s="1404">
        <f>SUM(O43:O53)</f>
        <v>0</v>
      </c>
      <c r="P54" s="890"/>
    </row>
    <row r="55" spans="1:16" x14ac:dyDescent="0.3">
      <c r="A55" s="1259"/>
      <c r="B55" s="1102"/>
      <c r="C55" s="1102"/>
      <c r="D55" s="1102"/>
      <c r="E55" s="1102"/>
      <c r="F55" s="1102"/>
      <c r="G55" s="1102"/>
      <c r="H55" s="1102"/>
      <c r="I55" s="1102"/>
      <c r="J55" s="1112"/>
      <c r="K55" s="1124"/>
      <c r="L55" s="1124"/>
    </row>
    <row r="56" spans="1:16" ht="14.4" thickBot="1" x14ac:dyDescent="0.35">
      <c r="A56" s="1106" t="s">
        <v>45</v>
      </c>
      <c r="B56" s="1263" t="s">
        <v>261</v>
      </c>
      <c r="C56" s="1102"/>
      <c r="D56" s="1102"/>
      <c r="E56" s="1102"/>
      <c r="F56" s="1102"/>
      <c r="G56" s="1102"/>
      <c r="H56" s="1102"/>
      <c r="I56" s="1102"/>
      <c r="J56" s="1112"/>
      <c r="K56" s="1124"/>
      <c r="L56" s="1257" t="str">
        <f>B56</f>
        <v>FOR EVERY PAPER PRESENTATION IN CONFERENCES (MAX = 10 POINTS)</v>
      </c>
      <c r="N56" s="854" t="str">
        <f>B56</f>
        <v>FOR EVERY PAPER PRESENTATION IN CONFERENCES (MAX = 10 POINTS)</v>
      </c>
    </row>
    <row r="57" spans="1:16" s="1104" customFormat="1" ht="28.2" thickBot="1" x14ac:dyDescent="0.35">
      <c r="A57" s="403" t="s">
        <v>7</v>
      </c>
      <c r="B57" s="2444" t="s">
        <v>77</v>
      </c>
      <c r="C57" s="2445"/>
      <c r="D57" s="2446"/>
      <c r="E57" s="846" t="s">
        <v>227</v>
      </c>
      <c r="F57" s="30" t="s">
        <v>355</v>
      </c>
      <c r="G57" s="30" t="s">
        <v>356</v>
      </c>
      <c r="H57" s="404" t="s">
        <v>78</v>
      </c>
      <c r="I57" s="811" t="s">
        <v>171</v>
      </c>
      <c r="J57" s="422" t="s">
        <v>190</v>
      </c>
      <c r="K57" s="1453"/>
      <c r="L57" s="1591" t="s">
        <v>447</v>
      </c>
      <c r="N57" s="578" t="s">
        <v>184</v>
      </c>
      <c r="O57" s="579" t="s">
        <v>174</v>
      </c>
      <c r="P57" s="888" t="s">
        <v>172</v>
      </c>
    </row>
    <row r="58" spans="1:16" x14ac:dyDescent="0.3">
      <c r="A58" s="406">
        <v>1</v>
      </c>
      <c r="B58" s="2450"/>
      <c r="C58" s="2451"/>
      <c r="D58" s="2452"/>
      <c r="E58" s="882" t="s">
        <v>242</v>
      </c>
      <c r="F58" s="420"/>
      <c r="G58" s="421"/>
      <c r="H58" s="421"/>
      <c r="I58" s="413">
        <f>IF(ISBLANK(B58),0,0+IF(E58="Local",3,0+IF(E58="International",5,0)))</f>
        <v>0</v>
      </c>
      <c r="J58" s="252" t="s">
        <v>287</v>
      </c>
      <c r="K58" s="770"/>
      <c r="L58" s="1655"/>
      <c r="N58" s="891" t="s">
        <v>388</v>
      </c>
      <c r="O58" s="1401">
        <f t="shared" ref="O58:O67" si="7">IF(N58="Acceptable",I58,0)</f>
        <v>0</v>
      </c>
      <c r="P58" s="892"/>
    </row>
    <row r="59" spans="1:16" x14ac:dyDescent="0.3">
      <c r="A59" s="407">
        <v>2</v>
      </c>
      <c r="B59" s="2338"/>
      <c r="C59" s="2339"/>
      <c r="D59" s="2340"/>
      <c r="E59" s="882" t="s">
        <v>242</v>
      </c>
      <c r="F59" s="410"/>
      <c r="G59" s="411"/>
      <c r="H59" s="411"/>
      <c r="I59" s="413">
        <f t="shared" ref="I59:I67" si="8">IF(ISBLANK(B59),0,0+IF(E59="Local",3,0+IF(E59="International",5,0)))</f>
        <v>0</v>
      </c>
      <c r="J59" s="252" t="s">
        <v>287</v>
      </c>
      <c r="K59" s="770"/>
      <c r="L59" s="1632"/>
      <c r="N59" s="893" t="s">
        <v>388</v>
      </c>
      <c r="O59" s="1402">
        <f t="shared" si="7"/>
        <v>0</v>
      </c>
      <c r="P59" s="894"/>
    </row>
    <row r="60" spans="1:16" x14ac:dyDescent="0.3">
      <c r="A60" s="407">
        <v>3</v>
      </c>
      <c r="B60" s="2338"/>
      <c r="C60" s="2339"/>
      <c r="D60" s="2340"/>
      <c r="E60" s="882" t="s">
        <v>242</v>
      </c>
      <c r="F60" s="410"/>
      <c r="G60" s="411"/>
      <c r="H60" s="411"/>
      <c r="I60" s="413">
        <f t="shared" si="8"/>
        <v>0</v>
      </c>
      <c r="J60" s="252" t="s">
        <v>287</v>
      </c>
      <c r="K60" s="770"/>
      <c r="L60" s="1632"/>
      <c r="N60" s="893" t="s">
        <v>388</v>
      </c>
      <c r="O60" s="1402">
        <f t="shared" si="7"/>
        <v>0</v>
      </c>
      <c r="P60" s="894"/>
    </row>
    <row r="61" spans="1:16" x14ac:dyDescent="0.3">
      <c r="A61" s="407">
        <v>4</v>
      </c>
      <c r="B61" s="2338"/>
      <c r="C61" s="2339"/>
      <c r="D61" s="2340"/>
      <c r="E61" s="1463" t="s">
        <v>242</v>
      </c>
      <c r="F61" s="410"/>
      <c r="G61" s="411"/>
      <c r="H61" s="411"/>
      <c r="I61" s="413">
        <f t="shared" ref="I61:I63" si="9">IF(ISBLANK(B61),0,0+IF(E61="Local",3,0+IF(E61="International",5,0)))</f>
        <v>0</v>
      </c>
      <c r="J61" s="252" t="s">
        <v>287</v>
      </c>
      <c r="K61" s="770"/>
      <c r="L61" s="1632"/>
      <c r="N61" s="893" t="s">
        <v>388</v>
      </c>
      <c r="O61" s="1402">
        <f t="shared" si="7"/>
        <v>0</v>
      </c>
      <c r="P61" s="894"/>
    </row>
    <row r="62" spans="1:16" ht="14.4" thickBot="1" x14ac:dyDescent="0.35">
      <c r="A62" s="407">
        <v>5</v>
      </c>
      <c r="B62" s="2338"/>
      <c r="C62" s="2339"/>
      <c r="D62" s="2340"/>
      <c r="E62" s="1463" t="s">
        <v>242</v>
      </c>
      <c r="F62" s="410"/>
      <c r="G62" s="411"/>
      <c r="H62" s="411"/>
      <c r="I62" s="413">
        <f t="shared" si="9"/>
        <v>0</v>
      </c>
      <c r="J62" s="252" t="s">
        <v>287</v>
      </c>
      <c r="K62" s="770"/>
      <c r="L62" s="1632"/>
      <c r="N62" s="893" t="s">
        <v>388</v>
      </c>
      <c r="O62" s="1402">
        <f t="shared" si="7"/>
        <v>0</v>
      </c>
      <c r="P62" s="894"/>
    </row>
    <row r="63" spans="1:16" ht="14.4" hidden="1" thickBot="1" x14ac:dyDescent="0.35">
      <c r="A63" s="407">
        <v>6</v>
      </c>
      <c r="B63" s="2338"/>
      <c r="C63" s="2339"/>
      <c r="D63" s="2340"/>
      <c r="E63" s="1463" t="s">
        <v>242</v>
      </c>
      <c r="F63" s="410"/>
      <c r="G63" s="411"/>
      <c r="H63" s="411"/>
      <c r="I63" s="413">
        <f t="shared" si="9"/>
        <v>0</v>
      </c>
      <c r="J63" s="252" t="s">
        <v>287</v>
      </c>
      <c r="K63" s="770"/>
      <c r="L63" s="1632"/>
      <c r="N63" s="893" t="s">
        <v>388</v>
      </c>
      <c r="O63" s="1402">
        <f t="shared" si="7"/>
        <v>0</v>
      </c>
      <c r="P63" s="894"/>
    </row>
    <row r="64" spans="1:16" ht="14.4" hidden="1" thickBot="1" x14ac:dyDescent="0.35">
      <c r="A64" s="407">
        <v>7</v>
      </c>
      <c r="B64" s="2338"/>
      <c r="C64" s="2339"/>
      <c r="D64" s="2340"/>
      <c r="E64" s="882" t="s">
        <v>242</v>
      </c>
      <c r="F64" s="410"/>
      <c r="G64" s="411"/>
      <c r="H64" s="411"/>
      <c r="I64" s="413">
        <f t="shared" si="8"/>
        <v>0</v>
      </c>
      <c r="J64" s="252" t="s">
        <v>287</v>
      </c>
      <c r="K64" s="770"/>
      <c r="L64" s="1632"/>
      <c r="N64" s="893" t="s">
        <v>388</v>
      </c>
      <c r="O64" s="1402">
        <f t="shared" si="7"/>
        <v>0</v>
      </c>
      <c r="P64" s="894"/>
    </row>
    <row r="65" spans="1:24" ht="14.4" hidden="1" thickBot="1" x14ac:dyDescent="0.35">
      <c r="A65" s="407">
        <v>8</v>
      </c>
      <c r="B65" s="2338"/>
      <c r="C65" s="2339"/>
      <c r="D65" s="2340"/>
      <c r="E65" s="882" t="s">
        <v>242</v>
      </c>
      <c r="F65" s="410"/>
      <c r="G65" s="411"/>
      <c r="H65" s="411"/>
      <c r="I65" s="413">
        <f t="shared" si="8"/>
        <v>0</v>
      </c>
      <c r="J65" s="252" t="s">
        <v>287</v>
      </c>
      <c r="K65" s="770"/>
      <c r="L65" s="1632"/>
      <c r="N65" s="893" t="s">
        <v>388</v>
      </c>
      <c r="O65" s="1402">
        <f t="shared" si="7"/>
        <v>0</v>
      </c>
      <c r="P65" s="894"/>
    </row>
    <row r="66" spans="1:24" ht="14.4" hidden="1" thickBot="1" x14ac:dyDescent="0.35">
      <c r="A66" s="407">
        <v>9</v>
      </c>
      <c r="B66" s="2338"/>
      <c r="C66" s="2339"/>
      <c r="D66" s="2340"/>
      <c r="E66" s="882" t="s">
        <v>242</v>
      </c>
      <c r="F66" s="410"/>
      <c r="G66" s="411"/>
      <c r="H66" s="411"/>
      <c r="I66" s="413">
        <f t="shared" si="8"/>
        <v>0</v>
      </c>
      <c r="J66" s="252" t="s">
        <v>287</v>
      </c>
      <c r="K66" s="770"/>
      <c r="L66" s="1632"/>
      <c r="N66" s="893" t="s">
        <v>388</v>
      </c>
      <c r="O66" s="1402">
        <f t="shared" si="7"/>
        <v>0</v>
      </c>
      <c r="P66" s="894"/>
    </row>
    <row r="67" spans="1:24" ht="14.4" hidden="1" thickBot="1" x14ac:dyDescent="0.35">
      <c r="A67" s="407">
        <v>10</v>
      </c>
      <c r="B67" s="2338"/>
      <c r="C67" s="2339"/>
      <c r="D67" s="2340"/>
      <c r="E67" s="882" t="s">
        <v>242</v>
      </c>
      <c r="F67" s="410"/>
      <c r="G67" s="411"/>
      <c r="H67" s="411"/>
      <c r="I67" s="413">
        <f t="shared" si="8"/>
        <v>0</v>
      </c>
      <c r="J67" s="252" t="s">
        <v>287</v>
      </c>
      <c r="K67" s="770"/>
      <c r="L67" s="1632"/>
      <c r="N67" s="895" t="s">
        <v>388</v>
      </c>
      <c r="O67" s="1403">
        <f t="shared" si="7"/>
        <v>0</v>
      </c>
      <c r="P67" s="896"/>
    </row>
    <row r="68" spans="1:24" ht="14.4" thickBot="1" x14ac:dyDescent="0.35">
      <c r="A68" s="1240"/>
      <c r="B68" s="2453"/>
      <c r="C68" s="2454"/>
      <c r="D68" s="2455"/>
      <c r="E68" s="1241"/>
      <c r="F68" s="1242"/>
      <c r="G68" s="1258"/>
      <c r="H68" s="884" t="s">
        <v>14</v>
      </c>
      <c r="I68" s="1243">
        <f>SUM(I58:I67)</f>
        <v>0</v>
      </c>
      <c r="J68" s="1244"/>
      <c r="K68" s="1124"/>
      <c r="L68" s="1670"/>
      <c r="N68" s="889"/>
      <c r="O68" s="1404">
        <f>SUM(O58:O67)</f>
        <v>0</v>
      </c>
      <c r="P68" s="890"/>
    </row>
    <row r="69" spans="1:24" ht="4.95" customHeight="1" x14ac:dyDescent="0.3">
      <c r="A69" s="1259"/>
      <c r="B69" s="1102"/>
      <c r="C69" s="1102"/>
      <c r="D69" s="1102"/>
      <c r="E69" s="1102"/>
      <c r="F69" s="1102"/>
      <c r="G69" s="1102"/>
      <c r="H69" s="1102"/>
      <c r="I69" s="1102"/>
      <c r="J69" s="1264"/>
      <c r="K69" s="1124"/>
      <c r="L69" s="1124"/>
    </row>
    <row r="70" spans="1:24" s="729" customFormat="1" x14ac:dyDescent="0.3">
      <c r="K70" s="776"/>
      <c r="L70" s="776"/>
    </row>
    <row r="71" spans="1:24" s="729" customFormat="1" x14ac:dyDescent="0.3">
      <c r="B71" s="730" t="s">
        <v>2</v>
      </c>
      <c r="E71" s="731" t="s">
        <v>178</v>
      </c>
      <c r="F71" s="732"/>
      <c r="J71" s="731"/>
      <c r="K71" s="1561"/>
      <c r="L71" s="1561"/>
      <c r="N71" s="731" t="s">
        <v>181</v>
      </c>
    </row>
    <row r="72" spans="1:24" s="729" customFormat="1" x14ac:dyDescent="0.3">
      <c r="B72" s="735"/>
      <c r="C72" s="733"/>
      <c r="D72" s="733"/>
      <c r="E72" s="736"/>
      <c r="F72" s="732"/>
      <c r="J72" s="737"/>
      <c r="K72" s="1562"/>
      <c r="L72" s="1562"/>
      <c r="N72" s="737"/>
    </row>
    <row r="73" spans="1:24" s="729" customFormat="1" x14ac:dyDescent="0.3">
      <c r="B73" s="739"/>
      <c r="C73" s="733"/>
      <c r="D73" s="733"/>
      <c r="E73" s="736"/>
      <c r="F73" s="732"/>
      <c r="J73" s="737"/>
      <c r="K73" s="1562"/>
      <c r="L73" s="1562"/>
      <c r="N73" s="737"/>
    </row>
    <row r="74" spans="1:24" s="729" customFormat="1" x14ac:dyDescent="0.3">
      <c r="B74" s="740" t="s">
        <v>11</v>
      </c>
      <c r="C74" s="733"/>
      <c r="D74" s="733"/>
      <c r="E74" s="483" t="s">
        <v>276</v>
      </c>
      <c r="F74" s="732"/>
      <c r="J74" s="483"/>
      <c r="K74" s="1563"/>
      <c r="L74" s="1563"/>
      <c r="N74" s="736" t="s">
        <v>179</v>
      </c>
    </row>
    <row r="75" spans="1:24" s="729" customFormat="1" x14ac:dyDescent="0.3">
      <c r="B75" s="740" t="s">
        <v>3</v>
      </c>
      <c r="C75" s="733"/>
      <c r="D75" s="733"/>
      <c r="E75" s="484" t="s">
        <v>3</v>
      </c>
      <c r="F75" s="732"/>
      <c r="J75" s="484"/>
      <c r="K75" s="1564"/>
      <c r="L75" s="1564"/>
      <c r="N75" s="482" t="s">
        <v>3</v>
      </c>
    </row>
    <row r="76" spans="1:24" s="729" customFormat="1" x14ac:dyDescent="0.3">
      <c r="B76" s="743"/>
      <c r="C76" s="742"/>
      <c r="D76" s="481"/>
      <c r="E76" s="435"/>
      <c r="F76" s="474"/>
      <c r="G76" s="474"/>
      <c r="H76" s="474"/>
      <c r="I76" s="474"/>
      <c r="J76" s="433"/>
      <c r="K76" s="433"/>
      <c r="L76" s="433"/>
    </row>
    <row r="77" spans="1:24" x14ac:dyDescent="0.3">
      <c r="B77" s="745"/>
      <c r="C77" s="486"/>
      <c r="D77" s="487"/>
      <c r="E77" s="435"/>
      <c r="F77" s="435"/>
      <c r="G77" s="435"/>
      <c r="H77" s="435"/>
      <c r="I77" s="435"/>
      <c r="J77" s="433"/>
      <c r="K77" s="433"/>
      <c r="L77" s="433"/>
    </row>
    <row r="78" spans="1:24" x14ac:dyDescent="0.3">
      <c r="B78" s="745"/>
      <c r="C78" s="486"/>
      <c r="D78" s="486"/>
      <c r="E78" s="483" t="s">
        <v>275</v>
      </c>
      <c r="F78" s="438"/>
      <c r="G78" s="438"/>
      <c r="H78" s="438"/>
      <c r="I78" s="438"/>
      <c r="N78" s="483" t="s">
        <v>314</v>
      </c>
    </row>
    <row r="79" spans="1:24" s="1266" customFormat="1" x14ac:dyDescent="0.3">
      <c r="A79" s="1265"/>
      <c r="B79" s="682"/>
      <c r="C79" s="682"/>
      <c r="D79" s="682"/>
      <c r="E79" s="484" t="s">
        <v>3</v>
      </c>
      <c r="F79" s="682"/>
      <c r="G79" s="682"/>
      <c r="H79" s="682"/>
      <c r="I79" s="682"/>
      <c r="K79" s="1565"/>
      <c r="L79" s="1565"/>
      <c r="M79" s="1267"/>
      <c r="N79" s="484" t="s">
        <v>3</v>
      </c>
      <c r="O79" s="1267"/>
      <c r="P79" s="1267"/>
      <c r="Q79" s="1267"/>
      <c r="R79" s="1267"/>
      <c r="S79" s="1267"/>
      <c r="T79" s="1267"/>
      <c r="U79" s="1267"/>
      <c r="V79" s="1267"/>
      <c r="W79" s="1267"/>
      <c r="X79" s="1267"/>
    </row>
    <row r="80" spans="1:24" s="1266" customFormat="1" x14ac:dyDescent="0.3">
      <c r="A80" s="1265"/>
      <c r="B80" s="682"/>
      <c r="C80" s="682"/>
      <c r="D80" s="682"/>
      <c r="E80" s="682"/>
      <c r="F80" s="682"/>
      <c r="G80" s="682"/>
      <c r="H80" s="682"/>
      <c r="I80" s="682"/>
      <c r="J80" s="746"/>
      <c r="K80" s="1047"/>
      <c r="L80" s="1047"/>
      <c r="M80" s="1267"/>
      <c r="N80" s="1267"/>
      <c r="O80" s="1267"/>
      <c r="P80" s="1267"/>
      <c r="Q80" s="1267"/>
      <c r="R80" s="1267"/>
      <c r="S80" s="1267"/>
      <c r="T80" s="1267"/>
      <c r="U80" s="1267"/>
      <c r="V80" s="1267"/>
      <c r="W80" s="1267"/>
      <c r="X80" s="1267"/>
    </row>
    <row r="81" spans="1:24" s="1266" customFormat="1" x14ac:dyDescent="0.3">
      <c r="A81" s="1265"/>
      <c r="B81" s="1265"/>
      <c r="C81" s="511"/>
      <c r="D81" s="1268"/>
      <c r="E81" s="1268"/>
      <c r="F81" s="1268"/>
      <c r="G81" s="453"/>
      <c r="H81" s="453"/>
      <c r="I81" s="453"/>
      <c r="J81" s="1268"/>
      <c r="K81" s="1566"/>
      <c r="L81" s="1566"/>
      <c r="M81" s="453"/>
      <c r="N81" s="453"/>
      <c r="O81" s="453"/>
      <c r="P81" s="453"/>
      <c r="Q81" s="453"/>
      <c r="R81" s="453"/>
      <c r="S81" s="453"/>
      <c r="T81" s="453"/>
      <c r="U81" s="453"/>
      <c r="V81" s="453"/>
      <c r="W81" s="453"/>
      <c r="X81" s="453"/>
    </row>
    <row r="82" spans="1:24" s="1266" customFormat="1" x14ac:dyDescent="0.3">
      <c r="A82" s="1265"/>
      <c r="B82" s="1265"/>
      <c r="D82" s="1269"/>
      <c r="E82" s="1269"/>
      <c r="F82" s="1269"/>
      <c r="G82" s="453"/>
      <c r="H82" s="453"/>
      <c r="I82" s="453"/>
      <c r="J82" s="1269"/>
      <c r="K82" s="1567"/>
      <c r="L82" s="1567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</row>
    <row r="83" spans="1:24" s="1266" customFormat="1" x14ac:dyDescent="0.3">
      <c r="A83" s="1265"/>
      <c r="B83" s="1265"/>
      <c r="D83" s="1268"/>
      <c r="E83" s="1268"/>
      <c r="F83" s="1268"/>
      <c r="G83" s="511"/>
      <c r="H83" s="511"/>
      <c r="I83" s="511"/>
      <c r="J83" s="1268"/>
      <c r="K83" s="1566"/>
      <c r="L83" s="1566"/>
      <c r="M83" s="511"/>
      <c r="N83" s="511"/>
      <c r="O83" s="511"/>
      <c r="P83" s="511"/>
      <c r="Q83" s="511"/>
      <c r="R83" s="511"/>
      <c r="S83" s="511"/>
      <c r="T83" s="511"/>
      <c r="U83" s="511"/>
      <c r="V83" s="511"/>
      <c r="W83" s="511"/>
      <c r="X83" s="511"/>
    </row>
    <row r="84" spans="1:24" s="1266" customFormat="1" x14ac:dyDescent="0.3">
      <c r="A84" s="1265"/>
      <c r="B84" s="1265"/>
      <c r="C84" s="1268"/>
      <c r="D84" s="1269"/>
      <c r="E84" s="1269"/>
      <c r="F84" s="1269"/>
      <c r="G84" s="453"/>
      <c r="H84" s="453"/>
      <c r="I84" s="453"/>
      <c r="J84" s="1269"/>
      <c r="K84" s="1567"/>
      <c r="L84" s="1567"/>
      <c r="M84" s="453"/>
      <c r="N84" s="453"/>
      <c r="O84" s="453"/>
      <c r="P84" s="453"/>
      <c r="Q84" s="453"/>
      <c r="R84" s="453"/>
      <c r="S84" s="453"/>
      <c r="T84" s="453"/>
      <c r="U84" s="453"/>
      <c r="V84" s="453"/>
      <c r="W84" s="453"/>
      <c r="X84" s="453"/>
    </row>
  </sheetData>
  <sheetProtection algorithmName="SHA-512" hashValue="pErKIiGLwR38P5cZWBL5Xey1/xRJkwjID4etBh5GklUHRfbq3pTY4PdcFL4uGc9aIsPAZPo2FhSlsqoUKQfZ3g==" saltValue="mMNkpFM/0WJfl4wXS/H7Xg==" spinCount="100000" sheet="1" formatRows="0" insertHyperlinks="0"/>
  <mergeCells count="85">
    <mergeCell ref="N1:P1"/>
    <mergeCell ref="N7:P7"/>
    <mergeCell ref="N23:P23"/>
    <mergeCell ref="I54:J54"/>
    <mergeCell ref="I53:J53"/>
    <mergeCell ref="I48:J48"/>
    <mergeCell ref="I49:J49"/>
    <mergeCell ref="I50:J50"/>
    <mergeCell ref="I51:J51"/>
    <mergeCell ref="I52:J52"/>
    <mergeCell ref="I43:J43"/>
    <mergeCell ref="I44:J44"/>
    <mergeCell ref="I45:J45"/>
    <mergeCell ref="I46:J46"/>
    <mergeCell ref="I47:J47"/>
    <mergeCell ref="N9:P9"/>
    <mergeCell ref="B40:D40"/>
    <mergeCell ref="I28:J28"/>
    <mergeCell ref="I29:J29"/>
    <mergeCell ref="I33:J33"/>
    <mergeCell ref="I34:J34"/>
    <mergeCell ref="I35:J35"/>
    <mergeCell ref="I39:J39"/>
    <mergeCell ref="I32:J32"/>
    <mergeCell ref="I40:J40"/>
    <mergeCell ref="B35:D35"/>
    <mergeCell ref="B39:D39"/>
    <mergeCell ref="B32:D32"/>
    <mergeCell ref="B33:D33"/>
    <mergeCell ref="B34:D34"/>
    <mergeCell ref="B29:D29"/>
    <mergeCell ref="B36:D36"/>
    <mergeCell ref="A23:J23"/>
    <mergeCell ref="B25:J25"/>
    <mergeCell ref="B28:D28"/>
    <mergeCell ref="B21:D21"/>
    <mergeCell ref="B12:D12"/>
    <mergeCell ref="B13:D13"/>
    <mergeCell ref="B20:D20"/>
    <mergeCell ref="B19:D19"/>
    <mergeCell ref="B18:D18"/>
    <mergeCell ref="B14:D14"/>
    <mergeCell ref="B16:D16"/>
    <mergeCell ref="B15:D15"/>
    <mergeCell ref="B17:D17"/>
    <mergeCell ref="B54:D54"/>
    <mergeCell ref="B50:D50"/>
    <mergeCell ref="B51:D51"/>
    <mergeCell ref="B43:D43"/>
    <mergeCell ref="B57:D57"/>
    <mergeCell ref="B44:D44"/>
    <mergeCell ref="B45:D45"/>
    <mergeCell ref="B46:D46"/>
    <mergeCell ref="B47:D47"/>
    <mergeCell ref="B52:D52"/>
    <mergeCell ref="B53:D53"/>
    <mergeCell ref="B48:D48"/>
    <mergeCell ref="B49:D49"/>
    <mergeCell ref="B58:D58"/>
    <mergeCell ref="B59:D59"/>
    <mergeCell ref="B60:D60"/>
    <mergeCell ref="B64:D64"/>
    <mergeCell ref="B68:D68"/>
    <mergeCell ref="B65:D65"/>
    <mergeCell ref="B66:D66"/>
    <mergeCell ref="B67:D67"/>
    <mergeCell ref="B61:D61"/>
    <mergeCell ref="B62:D62"/>
    <mergeCell ref="B63:D63"/>
    <mergeCell ref="B9:J9"/>
    <mergeCell ref="B10:D10"/>
    <mergeCell ref="B11:D11"/>
    <mergeCell ref="A3:C3"/>
    <mergeCell ref="D3:J3"/>
    <mergeCell ref="A7:J7"/>
    <mergeCell ref="A1:J1"/>
    <mergeCell ref="A5:C5"/>
    <mergeCell ref="A4:C4"/>
    <mergeCell ref="D4:J4"/>
    <mergeCell ref="D5:J5"/>
    <mergeCell ref="I36:J36"/>
    <mergeCell ref="B37:D37"/>
    <mergeCell ref="I37:J37"/>
    <mergeCell ref="B38:D38"/>
    <mergeCell ref="I38:J38"/>
  </mergeCells>
  <dataValidations count="7">
    <dataValidation type="list" allowBlank="1" showInputMessage="1" showErrorMessage="1" sqref="E44:E53 E58:E67" xr:uid="{19E888E1-1431-4DDD-93B2-6D79CFAEDE22}">
      <formula1>$AB$43:$AB$45</formula1>
    </dataValidation>
    <dataValidation type="date" allowBlank="1" showInputMessage="1" showErrorMessage="1" error="The DATE entered is NOT within the evaluation cycle." sqref="F30" xr:uid="{F9567B94-7985-45EA-BAD5-DD522F461C5B}">
      <formula1>43647</formula1>
      <formula2>45138</formula2>
    </dataValidation>
    <dataValidation type="list" allowBlank="1" showInputMessage="1" showErrorMessage="1" sqref="G29" xr:uid="{52F3D23C-865A-4586-A195-3452643CA9F2}">
      <formula1>$AB$29:$AB$30</formula1>
    </dataValidation>
    <dataValidation type="list" allowBlank="1" showInputMessage="1" showErrorMessage="1" sqref="N30" xr:uid="{F6C721F7-5764-41E1-A6F5-8ED467CBE4C6}">
      <formula1>$S$11:$AB$11</formula1>
    </dataValidation>
    <dataValidation type="list" allowBlank="1" showInputMessage="1" showErrorMessage="1" sqref="N29 N33:N39 N44:N53 N11:N20 N58:N67" xr:uid="{0B493153-F835-4363-AEC3-AD50D0AC0761}">
      <formula1>$AB$1:$AB$2</formula1>
    </dataValidation>
    <dataValidation type="list" allowBlank="1" showInputMessage="1" showErrorMessage="1" sqref="G11:G20" xr:uid="{AAB0CE11-3A17-4181-8CCF-A5A1543EEB59}">
      <formula1>$AB$3:$AB$26</formula1>
    </dataValidation>
    <dataValidation type="list" allowBlank="1" showInputMessage="1" showErrorMessage="1" sqref="B33:D39" xr:uid="{66872115-719A-466C-80A7-061CBF77EEAF}">
      <formula1>$AB$31:$AB$35</formula1>
    </dataValidation>
  </dataValidations>
  <printOptions horizontalCentered="1"/>
  <pageMargins left="9.8425196850393706E-2" right="9.8425196850393706E-2" top="0.59055118110236227" bottom="0.39370078740157483" header="0.19685039370078741" footer="0.19685039370078741"/>
  <pageSetup paperSize="9" orientation="landscape" r:id="rId1"/>
  <headerFooter>
    <oddFooter>&amp;RPage &amp;P of &amp;N</oddFooter>
  </headerFooter>
  <ignoredErrors>
    <ignoredError sqref="A9 A25 A56 A4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68582-ACC6-4B6A-A14B-7330ABEE9B09}">
  <dimension ref="A1:AC56"/>
  <sheetViews>
    <sheetView showGridLines="0" zoomScaleNormal="100" zoomScaleSheetLayoutView="100" workbookViewId="0">
      <selection activeCell="K28" sqref="K28"/>
    </sheetView>
  </sheetViews>
  <sheetFormatPr defaultColWidth="14.44140625" defaultRowHeight="13.8" x14ac:dyDescent="0.3"/>
  <cols>
    <col min="1" max="1" width="3.77734375" style="746" customWidth="1"/>
    <col min="2" max="2" width="13.21875" style="746" customWidth="1"/>
    <col min="3" max="3" width="20" style="746" customWidth="1"/>
    <col min="4" max="4" width="18.88671875" style="746" customWidth="1"/>
    <col min="5" max="5" width="23.77734375" style="746" bestFit="1" customWidth="1"/>
    <col min="6" max="6" width="20.6640625" style="746" bestFit="1" customWidth="1"/>
    <col min="7" max="7" width="21.6640625" style="746" customWidth="1"/>
    <col min="8" max="8" width="6.88671875" style="746" customWidth="1"/>
    <col min="9" max="9" width="15.21875" style="746" customWidth="1"/>
    <col min="10" max="10" width="0.88671875" style="1047" customWidth="1"/>
    <col min="11" max="11" width="80.77734375" style="1047" customWidth="1"/>
    <col min="12" max="12" width="1.77734375" style="746" customWidth="1"/>
    <col min="13" max="13" width="23.6640625" style="746" hidden="1" customWidth="1"/>
    <col min="14" max="14" width="12.77734375" style="1273" hidden="1" customWidth="1"/>
    <col min="15" max="15" width="104.88671875" style="746" hidden="1" customWidth="1"/>
    <col min="16" max="18" width="8.6640625" style="1024" hidden="1" customWidth="1"/>
    <col min="19" max="27" width="8.6640625" style="746" hidden="1" customWidth="1"/>
    <col min="28" max="28" width="14.44140625" style="746" hidden="1" customWidth="1"/>
    <col min="29" max="29" width="14.44140625" style="1270" hidden="1" customWidth="1"/>
    <col min="30" max="16384" width="14.44140625" style="746"/>
  </cols>
  <sheetData>
    <row r="1" spans="1:29" ht="15.6" x14ac:dyDescent="0.3">
      <c r="A1" s="2126" t="s">
        <v>60</v>
      </c>
      <c r="B1" s="2126"/>
      <c r="C1" s="2126"/>
      <c r="D1" s="2126"/>
      <c r="E1" s="2126"/>
      <c r="F1" s="2126"/>
      <c r="G1" s="2126"/>
      <c r="H1" s="2126"/>
      <c r="I1" s="2126"/>
      <c r="J1" s="1459"/>
      <c r="K1" s="1459" t="str">
        <f>A1</f>
        <v>KRA IV - PROFESSIONAL DEVELOPMENT</v>
      </c>
      <c r="M1" s="2278" t="str">
        <f>A1</f>
        <v>KRA IV - PROFESSIONAL DEVELOPMENT</v>
      </c>
      <c r="N1" s="2278"/>
      <c r="O1" s="2278"/>
    </row>
    <row r="3" spans="1:29" x14ac:dyDescent="0.3">
      <c r="A3" s="2254" t="str">
        <f>'Request Form'!B6</f>
        <v>LAST NAME:</v>
      </c>
      <c r="B3" s="2254"/>
      <c r="C3" s="2015">
        <f>Form1_A!E3</f>
        <v>0</v>
      </c>
      <c r="D3" s="2015"/>
      <c r="E3" s="2015"/>
      <c r="F3" s="2015"/>
      <c r="G3" s="2015"/>
      <c r="H3" s="2015"/>
      <c r="I3" s="2015"/>
      <c r="J3" s="973"/>
      <c r="K3" s="973"/>
      <c r="M3" s="746" t="str">
        <f>A3</f>
        <v>LAST NAME:</v>
      </c>
      <c r="N3" s="1271">
        <f>C3</f>
        <v>0</v>
      </c>
    </row>
    <row r="4" spans="1:29" ht="13.8" customHeight="1" x14ac:dyDescent="0.3">
      <c r="A4" s="2254" t="str">
        <f>'Request Form'!B7</f>
        <v>FIRST NAME, EXT.:</v>
      </c>
      <c r="B4" s="2254"/>
      <c r="C4" s="2015">
        <f>Form1_A!E4</f>
        <v>0</v>
      </c>
      <c r="D4" s="2015"/>
      <c r="E4" s="2015"/>
      <c r="F4" s="2015"/>
      <c r="G4" s="2015"/>
      <c r="H4" s="2015"/>
      <c r="I4" s="2015"/>
      <c r="J4" s="973"/>
      <c r="K4" s="973"/>
      <c r="M4" s="746" t="str">
        <f>A4</f>
        <v>FIRST NAME, EXT.:</v>
      </c>
      <c r="N4" s="1271">
        <f>C4</f>
        <v>0</v>
      </c>
    </row>
    <row r="5" spans="1:29" ht="13.8" customHeight="1" x14ac:dyDescent="0.3">
      <c r="A5" s="2254" t="str">
        <f>'Request Form'!B8</f>
        <v>MIDDLE NAME:</v>
      </c>
      <c r="B5" s="2254"/>
      <c r="C5" s="2015">
        <f>Form1_A!E5</f>
        <v>0</v>
      </c>
      <c r="D5" s="2015"/>
      <c r="E5" s="2015"/>
      <c r="F5" s="2015"/>
      <c r="G5" s="2015"/>
      <c r="H5" s="2015"/>
      <c r="I5" s="2015"/>
      <c r="J5" s="973"/>
      <c r="K5" s="973"/>
      <c r="M5" s="746" t="str">
        <f>A5</f>
        <v>MIDDLE NAME:</v>
      </c>
      <c r="N5" s="1271">
        <f>C5</f>
        <v>0</v>
      </c>
    </row>
    <row r="6" spans="1:29" ht="14.4" thickBot="1" x14ac:dyDescent="0.35">
      <c r="M6" s="2483"/>
      <c r="N6" s="2483"/>
      <c r="O6" s="2483"/>
      <c r="Q6" s="746"/>
      <c r="AC6" s="746"/>
    </row>
    <row r="7" spans="1:29" ht="13.8" customHeight="1" thickBot="1" x14ac:dyDescent="0.35">
      <c r="A7" s="2127" t="s">
        <v>105</v>
      </c>
      <c r="B7" s="2128"/>
      <c r="C7" s="2128"/>
      <c r="D7" s="2128"/>
      <c r="E7" s="2128"/>
      <c r="F7" s="2128"/>
      <c r="G7" s="2128"/>
      <c r="H7" s="2128"/>
      <c r="I7" s="2129"/>
      <c r="J7" s="1513"/>
      <c r="K7" s="1513" t="str">
        <f>A7</f>
        <v>CRITERION C – AWARDS AND RECOGNITION (MAX = 20 POINTS)</v>
      </c>
      <c r="L7" s="1095"/>
      <c r="M7" s="2279" t="str">
        <f>A7</f>
        <v>CRITERION C – AWARDS AND RECOGNITION (MAX = 20 POINTS)</v>
      </c>
      <c r="N7" s="2279"/>
      <c r="O7" s="2279"/>
      <c r="Q7" s="746"/>
      <c r="AC7" s="746" t="s">
        <v>242</v>
      </c>
    </row>
    <row r="8" spans="1:29" ht="13.8" customHeight="1" x14ac:dyDescent="0.3">
      <c r="A8" s="1173"/>
      <c r="B8" s="1072"/>
      <c r="C8" s="1072"/>
      <c r="D8" s="1072"/>
      <c r="E8" s="1072"/>
      <c r="F8" s="1072"/>
      <c r="G8" s="1072"/>
      <c r="H8" s="1072"/>
      <c r="I8" s="1272"/>
      <c r="J8" s="1028"/>
      <c r="K8" s="1028"/>
      <c r="L8" s="1095"/>
      <c r="Q8" s="746"/>
      <c r="AC8" s="1274" t="s">
        <v>69</v>
      </c>
    </row>
    <row r="9" spans="1:29" s="1050" customFormat="1" ht="28.8" customHeight="1" x14ac:dyDescent="0.3">
      <c r="A9" s="1065" t="s">
        <v>43</v>
      </c>
      <c r="B9" s="2332" t="s">
        <v>262</v>
      </c>
      <c r="C9" s="2332"/>
      <c r="D9" s="2332"/>
      <c r="E9" s="2332"/>
      <c r="F9" s="2332"/>
      <c r="G9" s="2332"/>
      <c r="H9" s="2332"/>
      <c r="I9" s="2484"/>
      <c r="J9" s="1512"/>
      <c r="K9" s="1512" t="str">
        <f>B9</f>
        <v>FOR EVERY AWARD OF DISTINCTION RECEIVED IN RECOGNITION OF ACHIEVEMENT IN RELEVANT AREAS OF SPECIALIZATION, PROFESSION AND/OR ASSIGNMENT OF THE FACULTY CONCERNED.</v>
      </c>
      <c r="M9" s="2332" t="str">
        <f>B9</f>
        <v>FOR EVERY AWARD OF DISTINCTION RECEIVED IN RECOGNITION OF ACHIEVEMENT IN RELEVANT AREAS OF SPECIALIZATION, PROFESSION AND/OR ASSIGNMENT OF THE FACULTY CONCERNED.</v>
      </c>
      <c r="N9" s="2332"/>
      <c r="O9" s="2332"/>
      <c r="P9" s="1150"/>
      <c r="R9" s="1150"/>
      <c r="AC9" s="1274" t="s">
        <v>64</v>
      </c>
    </row>
    <row r="10" spans="1:29" s="1050" customFormat="1" ht="14.4" thickBot="1" x14ac:dyDescent="0.35">
      <c r="A10" s="1225"/>
      <c r="B10" s="1151"/>
      <c r="C10" s="1151"/>
      <c r="D10" s="1151"/>
      <c r="E10" s="1151"/>
      <c r="F10" s="1151"/>
      <c r="G10" s="1151"/>
      <c r="H10" s="1151"/>
      <c r="I10" s="1275"/>
      <c r="J10" s="1512"/>
      <c r="K10" s="1512"/>
      <c r="M10" s="2479"/>
      <c r="N10" s="2479"/>
      <c r="O10" s="2479"/>
      <c r="P10" s="1150"/>
      <c r="R10" s="1150"/>
      <c r="AC10" s="1274" t="s">
        <v>65</v>
      </c>
    </row>
    <row r="11" spans="1:29" ht="28.2" thickBot="1" x14ac:dyDescent="0.35">
      <c r="A11" s="340" t="s">
        <v>7</v>
      </c>
      <c r="B11" s="2485" t="s">
        <v>62</v>
      </c>
      <c r="C11" s="2485"/>
      <c r="D11" s="851" t="s">
        <v>234</v>
      </c>
      <c r="E11" s="851" t="s">
        <v>514</v>
      </c>
      <c r="F11" s="851" t="s">
        <v>357</v>
      </c>
      <c r="G11" s="798" t="s">
        <v>513</v>
      </c>
      <c r="H11" s="798" t="s">
        <v>171</v>
      </c>
      <c r="I11" s="261" t="s">
        <v>190</v>
      </c>
      <c r="J11" s="1480"/>
      <c r="K11" s="1602" t="s">
        <v>447</v>
      </c>
      <c r="M11" s="264" t="s">
        <v>184</v>
      </c>
      <c r="N11" s="1276" t="s">
        <v>174</v>
      </c>
      <c r="O11" s="542" t="s">
        <v>172</v>
      </c>
      <c r="Q11" s="746"/>
      <c r="AC11" s="1184" t="s">
        <v>388</v>
      </c>
    </row>
    <row r="12" spans="1:29" x14ac:dyDescent="0.3">
      <c r="A12" s="423">
        <v>1</v>
      </c>
      <c r="B12" s="2263"/>
      <c r="C12" s="2263"/>
      <c r="D12" s="849" t="s">
        <v>242</v>
      </c>
      <c r="E12" s="849"/>
      <c r="F12" s="254"/>
      <c r="G12" s="899"/>
      <c r="H12" s="269">
        <f>IF(ISBLANK(B12),0,0+IF(ISBLANK(E12),0,0+IF(ISBLANK(F12),0,0+IF(ISBLANK(G12),0,0+IF(D12="Institutional",2,0+IF(D12="Local",3,0+IF(D12="Regional",4,0)))))))</f>
        <v>0</v>
      </c>
      <c r="I12" s="252"/>
      <c r="J12" s="770"/>
      <c r="K12" s="1633"/>
      <c r="M12" s="543" t="s">
        <v>388</v>
      </c>
      <c r="N12" s="1319">
        <f t="shared" ref="N12:N18" si="0">IF(M12="Acceptable",H12,0)</f>
        <v>0</v>
      </c>
      <c r="O12" s="544"/>
      <c r="Q12" s="746"/>
      <c r="AC12" s="1184" t="s">
        <v>389</v>
      </c>
    </row>
    <row r="13" spans="1:29" x14ac:dyDescent="0.3">
      <c r="A13" s="424">
        <v>2</v>
      </c>
      <c r="B13" s="2482"/>
      <c r="C13" s="2482"/>
      <c r="D13" s="850" t="s">
        <v>242</v>
      </c>
      <c r="E13" s="850"/>
      <c r="F13" s="256"/>
      <c r="G13" s="823"/>
      <c r="H13" s="269">
        <f>IF(ISBLANK(B13),0,0+IF(ISBLANK(E13),0,0+IF(ISBLANK(F13),0,0+IF(ISBLANK(G13),0,0+IF(D13="Institutional",2,0+IF(D13="Local",3,0+IF(D13="Regional",4,0)))))))</f>
        <v>0</v>
      </c>
      <c r="I13" s="252"/>
      <c r="J13" s="770"/>
      <c r="K13" s="1632"/>
      <c r="M13" s="545" t="s">
        <v>388</v>
      </c>
      <c r="N13" s="1320">
        <f t="shared" si="0"/>
        <v>0</v>
      </c>
      <c r="O13" s="546"/>
      <c r="Q13" s="746"/>
      <c r="AC13" s="1184"/>
    </row>
    <row r="14" spans="1:29" x14ac:dyDescent="0.3">
      <c r="A14" s="424">
        <v>3</v>
      </c>
      <c r="B14" s="2482"/>
      <c r="C14" s="2482"/>
      <c r="D14" s="850" t="s">
        <v>242</v>
      </c>
      <c r="E14" s="850"/>
      <c r="F14" s="256"/>
      <c r="G14" s="823"/>
      <c r="H14" s="269">
        <f t="shared" ref="H14:H18" si="1">IF(ISBLANK(B14),0,0+IF(ISBLANK(E14),0,0+IF(ISBLANK(F14),0,0+IF(ISBLANK(G14),0,0+IF(D14="Institutional",2,0+IF(D14="Local",3,0+IF(D14="Regional",4,0)))))))</f>
        <v>0</v>
      </c>
      <c r="I14" s="252"/>
      <c r="J14" s="770"/>
      <c r="K14" s="1632"/>
      <c r="M14" s="545" t="s">
        <v>388</v>
      </c>
      <c r="N14" s="1320">
        <f t="shared" si="0"/>
        <v>0</v>
      </c>
      <c r="O14" s="546"/>
      <c r="Q14" s="746"/>
      <c r="AC14" s="1184"/>
    </row>
    <row r="15" spans="1:29" x14ac:dyDescent="0.3">
      <c r="A15" s="424">
        <v>4</v>
      </c>
      <c r="B15" s="2482"/>
      <c r="C15" s="2482"/>
      <c r="D15" s="850" t="s">
        <v>242</v>
      </c>
      <c r="E15" s="850"/>
      <c r="F15" s="256"/>
      <c r="G15" s="823"/>
      <c r="H15" s="269">
        <f t="shared" si="1"/>
        <v>0</v>
      </c>
      <c r="I15" s="252"/>
      <c r="J15" s="770"/>
      <c r="K15" s="1632"/>
      <c r="M15" s="545" t="s">
        <v>388</v>
      </c>
      <c r="N15" s="1320">
        <f t="shared" si="0"/>
        <v>0</v>
      </c>
      <c r="O15" s="546"/>
      <c r="Q15" s="746"/>
      <c r="AC15" s="1184"/>
    </row>
    <row r="16" spans="1:29" x14ac:dyDescent="0.3">
      <c r="A16" s="424">
        <v>5</v>
      </c>
      <c r="B16" s="2482"/>
      <c r="C16" s="2482"/>
      <c r="D16" s="850" t="s">
        <v>242</v>
      </c>
      <c r="E16" s="850"/>
      <c r="F16" s="256"/>
      <c r="G16" s="823"/>
      <c r="H16" s="269">
        <f t="shared" si="1"/>
        <v>0</v>
      </c>
      <c r="I16" s="252"/>
      <c r="J16" s="770"/>
      <c r="K16" s="1632"/>
      <c r="M16" s="545" t="s">
        <v>388</v>
      </c>
      <c r="N16" s="1320">
        <f t="shared" si="0"/>
        <v>0</v>
      </c>
      <c r="O16" s="546"/>
      <c r="Q16" s="746"/>
      <c r="AC16" s="1184"/>
    </row>
    <row r="17" spans="1:29" x14ac:dyDescent="0.3">
      <c r="A17" s="424">
        <v>6</v>
      </c>
      <c r="B17" s="2482"/>
      <c r="C17" s="2482"/>
      <c r="D17" s="850" t="s">
        <v>242</v>
      </c>
      <c r="E17" s="850"/>
      <c r="F17" s="256"/>
      <c r="G17" s="823"/>
      <c r="H17" s="269">
        <f t="shared" si="1"/>
        <v>0</v>
      </c>
      <c r="I17" s="252"/>
      <c r="J17" s="770"/>
      <c r="K17" s="1632"/>
      <c r="M17" s="545" t="s">
        <v>388</v>
      </c>
      <c r="N17" s="1320">
        <f t="shared" si="0"/>
        <v>0</v>
      </c>
      <c r="O17" s="546"/>
      <c r="Q17" s="746"/>
      <c r="AC17" s="1184"/>
    </row>
    <row r="18" spans="1:29" ht="14.4" thickBot="1" x14ac:dyDescent="0.35">
      <c r="A18" s="424">
        <v>7</v>
      </c>
      <c r="B18" s="2482"/>
      <c r="C18" s="2482"/>
      <c r="D18" s="850" t="s">
        <v>242</v>
      </c>
      <c r="E18" s="850"/>
      <c r="F18" s="256"/>
      <c r="G18" s="823"/>
      <c r="H18" s="269">
        <f t="shared" si="1"/>
        <v>0</v>
      </c>
      <c r="I18" s="252"/>
      <c r="J18" s="770"/>
      <c r="K18" s="1632"/>
      <c r="M18" s="551" t="s">
        <v>388</v>
      </c>
      <c r="N18" s="1321">
        <f t="shared" si="0"/>
        <v>0</v>
      </c>
      <c r="O18" s="547"/>
      <c r="Q18" s="746"/>
      <c r="AC18" s="1184"/>
    </row>
    <row r="19" spans="1:29" ht="14.4" thickBot="1" x14ac:dyDescent="0.35">
      <c r="A19" s="379"/>
      <c r="B19" s="2480"/>
      <c r="C19" s="2480"/>
      <c r="D19" s="1277"/>
      <c r="E19" s="1163"/>
      <c r="F19" s="425" t="s">
        <v>14</v>
      </c>
      <c r="G19" s="900"/>
      <c r="H19" s="990">
        <f>SUM(H12:H18)</f>
        <v>0</v>
      </c>
      <c r="I19" s="576"/>
      <c r="J19" s="1094"/>
      <c r="K19" s="1631"/>
      <c r="M19" s="539"/>
      <c r="N19" s="1368">
        <f>SUM(N12:N18)</f>
        <v>0</v>
      </c>
      <c r="O19" s="548"/>
      <c r="Q19" s="746"/>
      <c r="AC19" s="1184"/>
    </row>
    <row r="20" spans="1:29" ht="14.4" thickBot="1" x14ac:dyDescent="0.35">
      <c r="A20" s="1171"/>
      <c r="B20" s="1051"/>
      <c r="C20" s="1051"/>
      <c r="D20" s="1051"/>
      <c r="E20" s="1050"/>
      <c r="F20" s="1069"/>
      <c r="G20" s="1069"/>
      <c r="H20" s="1051"/>
      <c r="I20" s="1050"/>
      <c r="J20" s="1094"/>
      <c r="K20" s="1094"/>
      <c r="Q20" s="746"/>
      <c r="AC20" s="1184"/>
    </row>
    <row r="21" spans="1:29" ht="14.4" thickBot="1" x14ac:dyDescent="0.35">
      <c r="A21" s="2127" t="s">
        <v>358</v>
      </c>
      <c r="B21" s="2128"/>
      <c r="C21" s="2128"/>
      <c r="D21" s="2128"/>
      <c r="E21" s="2128"/>
      <c r="F21" s="2128"/>
      <c r="G21" s="2128"/>
      <c r="H21" s="2128"/>
      <c r="I21" s="2129"/>
      <c r="J21" s="1513"/>
      <c r="K21" s="1513" t="str">
        <f>A21</f>
        <v>CRITERION D – BONUS INDICATORS FOR NEWLY APPOINTED FACULTY (MAX = 20 POINTS)</v>
      </c>
      <c r="M21" s="2279" t="str">
        <f>A21</f>
        <v>CRITERION D – BONUS INDICATORS FOR NEWLY APPOINTED FACULTY (MAX = 20 POINTS)</v>
      </c>
      <c r="N21" s="2279"/>
      <c r="O21" s="2279"/>
      <c r="Q21" s="746"/>
      <c r="AC21" s="1184"/>
    </row>
    <row r="22" spans="1:29" s="1047" customFormat="1" x14ac:dyDescent="0.3">
      <c r="A22" s="1027"/>
      <c r="F22" s="1028"/>
      <c r="G22" s="1028"/>
      <c r="H22" s="1028"/>
      <c r="I22" s="1029"/>
      <c r="J22" s="1028"/>
      <c r="K22" s="1028"/>
      <c r="N22" s="1278"/>
      <c r="P22" s="1048"/>
      <c r="R22" s="1048"/>
      <c r="AC22" s="1279"/>
    </row>
    <row r="23" spans="1:29" ht="14.4" thickBot="1" x14ac:dyDescent="0.35">
      <c r="A23" s="1065" t="s">
        <v>43</v>
      </c>
      <c r="B23" s="1032" t="s">
        <v>263</v>
      </c>
      <c r="C23" s="1050"/>
      <c r="D23" s="1050"/>
      <c r="E23" s="1050"/>
      <c r="F23" s="1050"/>
      <c r="G23" s="1050"/>
      <c r="H23" s="1050"/>
      <c r="I23" s="1053"/>
      <c r="J23" s="1094"/>
      <c r="K23" s="1095" t="str">
        <f>B23</f>
        <v>FOR EVERY YEAR OF FULL-TIME ACADEMIC SERVICE IN AN INSTITUTION OF HIGHER LEARNING AS:</v>
      </c>
      <c r="M23" s="1035" t="str">
        <f>B23</f>
        <v>FOR EVERY YEAR OF FULL-TIME ACADEMIC SERVICE IN AN INSTITUTION OF HIGHER LEARNING AS:</v>
      </c>
      <c r="Q23" s="746"/>
      <c r="AC23" s="1184" t="s">
        <v>242</v>
      </c>
    </row>
    <row r="24" spans="1:29" ht="14.4" thickBot="1" x14ac:dyDescent="0.35">
      <c r="A24" s="2243" t="s">
        <v>7</v>
      </c>
      <c r="B24" s="2257" t="s">
        <v>236</v>
      </c>
      <c r="C24" s="2259"/>
      <c r="D24" s="2247" t="s">
        <v>74</v>
      </c>
      <c r="E24" s="2247" t="s">
        <v>515</v>
      </c>
      <c r="F24" s="2257" t="s">
        <v>82</v>
      </c>
      <c r="G24" s="2259"/>
      <c r="H24" s="2247" t="s">
        <v>171</v>
      </c>
      <c r="I24" s="2305" t="s">
        <v>190</v>
      </c>
      <c r="J24" s="1480"/>
      <c r="K24" s="2293" t="s">
        <v>447</v>
      </c>
      <c r="M24" s="264" t="s">
        <v>184</v>
      </c>
      <c r="N24" s="1276" t="s">
        <v>174</v>
      </c>
      <c r="O24" s="542" t="s">
        <v>172</v>
      </c>
      <c r="Q24" s="746"/>
      <c r="AC24" s="1274" t="s">
        <v>50</v>
      </c>
    </row>
    <row r="25" spans="1:29" ht="14.4" thickBot="1" x14ac:dyDescent="0.35">
      <c r="A25" s="2244"/>
      <c r="B25" s="2260"/>
      <c r="C25" s="2262"/>
      <c r="D25" s="2248"/>
      <c r="E25" s="2248"/>
      <c r="F25" s="671" t="s">
        <v>516</v>
      </c>
      <c r="G25" s="671" t="s">
        <v>517</v>
      </c>
      <c r="H25" s="2248"/>
      <c r="I25" s="2474"/>
      <c r="J25" s="1480"/>
      <c r="K25" s="2294"/>
      <c r="M25" s="543" t="s">
        <v>388</v>
      </c>
      <c r="N25" s="1407"/>
      <c r="O25" s="1408"/>
      <c r="Q25" s="746"/>
      <c r="AC25" s="1274" t="s">
        <v>237</v>
      </c>
    </row>
    <row r="26" spans="1:29" ht="14.4" customHeight="1" x14ac:dyDescent="0.3">
      <c r="A26" s="423">
        <v>1</v>
      </c>
      <c r="B26" s="2481" t="s">
        <v>242</v>
      </c>
      <c r="C26" s="2481"/>
      <c r="D26" s="311"/>
      <c r="E26" s="849"/>
      <c r="F26" s="254"/>
      <c r="G26" s="254"/>
      <c r="H26" s="380">
        <f>(IF(B26="SELECT OPTION",0,0+IF(ISBLANK(D26),0,0+IF(ISBLANK(F26),0,0+IF(ISBLANK(G26),0,0+IF(B26="President",(5*E26),0+IF(B26="Vice President, Dean or Director",(4*E26),0+IF(B26="Department/Program Head",(3*E26),0+IF(B26="Faculty member",(2*E26),0)))))))))</f>
        <v>0</v>
      </c>
      <c r="I26" s="252"/>
      <c r="J26" s="770"/>
      <c r="K26" s="1633"/>
      <c r="M26" s="545" t="s">
        <v>388</v>
      </c>
      <c r="N26" s="1320">
        <f t="shared" ref="N26:N32" si="2">IF(M26="Acceptable",H26,0)</f>
        <v>0</v>
      </c>
      <c r="O26" s="546"/>
      <c r="Q26" s="746"/>
      <c r="AC26" s="1274" t="s">
        <v>70</v>
      </c>
    </row>
    <row r="27" spans="1:29" x14ac:dyDescent="0.3">
      <c r="A27" s="356">
        <v>2</v>
      </c>
      <c r="B27" s="2473" t="s">
        <v>242</v>
      </c>
      <c r="C27" s="2473"/>
      <c r="D27" s="284"/>
      <c r="E27" s="850"/>
      <c r="F27" s="256"/>
      <c r="G27" s="256"/>
      <c r="H27" s="278">
        <f t="shared" ref="H27:H32" si="3">(IF(B27="SELECT OPTION",0,0+IF(ISBLANK(D27),0,0+IF(ISBLANK(F27),0,0+IF(ISBLANK(G27),0,0+IF(B27="President",(5*E27),0+IF(B27="Vice President, Dean or Director",(4*E27),0+IF(B27="Department/Program Head",(3*E27),0+IF(B27="Faculty member",(2*E27),0)))))))))</f>
        <v>0</v>
      </c>
      <c r="I27" s="252"/>
      <c r="J27" s="770"/>
      <c r="K27" s="1632"/>
      <c r="M27" s="545" t="s">
        <v>388</v>
      </c>
      <c r="N27" s="1320">
        <f t="shared" si="2"/>
        <v>0</v>
      </c>
      <c r="O27" s="546"/>
      <c r="Q27" s="746"/>
      <c r="AC27" s="1274" t="s">
        <v>235</v>
      </c>
    </row>
    <row r="28" spans="1:29" x14ac:dyDescent="0.3">
      <c r="A28" s="356">
        <v>3</v>
      </c>
      <c r="B28" s="2473" t="s">
        <v>242</v>
      </c>
      <c r="C28" s="2473"/>
      <c r="D28" s="284"/>
      <c r="E28" s="850"/>
      <c r="F28" s="256"/>
      <c r="G28" s="256"/>
      <c r="H28" s="278">
        <f t="shared" si="3"/>
        <v>0</v>
      </c>
      <c r="I28" s="252"/>
      <c r="J28" s="770"/>
      <c r="K28" s="1632"/>
      <c r="M28" s="545" t="s">
        <v>388</v>
      </c>
      <c r="N28" s="1320">
        <f t="shared" si="2"/>
        <v>0</v>
      </c>
      <c r="O28" s="546"/>
      <c r="Q28" s="746"/>
      <c r="AC28" s="746"/>
    </row>
    <row r="29" spans="1:29" x14ac:dyDescent="0.3">
      <c r="A29" s="356">
        <v>4</v>
      </c>
      <c r="B29" s="2473" t="s">
        <v>242</v>
      </c>
      <c r="C29" s="2473"/>
      <c r="D29" s="284"/>
      <c r="E29" s="850"/>
      <c r="F29" s="256"/>
      <c r="G29" s="256"/>
      <c r="H29" s="278">
        <f t="shared" si="3"/>
        <v>0</v>
      </c>
      <c r="I29" s="252"/>
      <c r="J29" s="770"/>
      <c r="K29" s="1632"/>
      <c r="M29" s="545" t="s">
        <v>388</v>
      </c>
      <c r="N29" s="1320">
        <f t="shared" si="2"/>
        <v>0</v>
      </c>
      <c r="O29" s="546"/>
      <c r="Q29" s="746"/>
      <c r="AC29" s="1184"/>
    </row>
    <row r="30" spans="1:29" x14ac:dyDescent="0.3">
      <c r="A30" s="356">
        <v>5</v>
      </c>
      <c r="B30" s="2473" t="s">
        <v>242</v>
      </c>
      <c r="C30" s="2473"/>
      <c r="D30" s="284"/>
      <c r="E30" s="272"/>
      <c r="F30" s="256"/>
      <c r="G30" s="256"/>
      <c r="H30" s="278">
        <f t="shared" si="3"/>
        <v>0</v>
      </c>
      <c r="I30" s="252"/>
      <c r="J30" s="770"/>
      <c r="K30" s="1632"/>
      <c r="M30" s="545" t="s">
        <v>388</v>
      </c>
      <c r="N30" s="1320">
        <f t="shared" si="2"/>
        <v>0</v>
      </c>
      <c r="O30" s="546"/>
      <c r="Q30" s="746"/>
      <c r="AC30" s="1184"/>
    </row>
    <row r="31" spans="1:29" x14ac:dyDescent="0.3">
      <c r="A31" s="356">
        <v>6</v>
      </c>
      <c r="B31" s="2473" t="s">
        <v>242</v>
      </c>
      <c r="C31" s="2473"/>
      <c r="D31" s="284"/>
      <c r="E31" s="272"/>
      <c r="F31" s="256"/>
      <c r="G31" s="256"/>
      <c r="H31" s="278">
        <f t="shared" si="3"/>
        <v>0</v>
      </c>
      <c r="I31" s="252"/>
      <c r="J31" s="770"/>
      <c r="K31" s="1632"/>
      <c r="M31" s="545" t="s">
        <v>388</v>
      </c>
      <c r="N31" s="1320">
        <f t="shared" si="2"/>
        <v>0</v>
      </c>
      <c r="O31" s="546"/>
      <c r="Q31" s="746"/>
      <c r="AC31" s="1184"/>
    </row>
    <row r="32" spans="1:29" ht="14.4" thickBot="1" x14ac:dyDescent="0.35">
      <c r="A32" s="356">
        <v>7</v>
      </c>
      <c r="B32" s="2473" t="s">
        <v>242</v>
      </c>
      <c r="C32" s="2473"/>
      <c r="D32" s="312"/>
      <c r="E32" s="313"/>
      <c r="F32" s="256"/>
      <c r="G32" s="1406"/>
      <c r="H32" s="383">
        <f t="shared" si="3"/>
        <v>0</v>
      </c>
      <c r="I32" s="252"/>
      <c r="J32" s="770"/>
      <c r="K32" s="1632"/>
      <c r="M32" s="551" t="s">
        <v>388</v>
      </c>
      <c r="N32" s="1321">
        <f t="shared" si="2"/>
        <v>0</v>
      </c>
      <c r="O32" s="547"/>
      <c r="Q32" s="746"/>
      <c r="AC32" s="1184"/>
    </row>
    <row r="33" spans="1:29" ht="15" customHeight="1" thickBot="1" x14ac:dyDescent="0.35">
      <c r="A33" s="379"/>
      <c r="B33" s="2480"/>
      <c r="C33" s="2480"/>
      <c r="D33" s="1280"/>
      <c r="E33" s="1281"/>
      <c r="F33" s="425"/>
      <c r="G33" s="425" t="s">
        <v>14</v>
      </c>
      <c r="H33" s="990">
        <f>SUM(H26:H32)</f>
        <v>0</v>
      </c>
      <c r="I33" s="576"/>
      <c r="J33" s="1094"/>
      <c r="K33" s="1631"/>
      <c r="M33" s="539"/>
      <c r="N33" s="1368">
        <f>SUM(N26:N32)</f>
        <v>0</v>
      </c>
      <c r="O33" s="548"/>
      <c r="Q33" s="746"/>
      <c r="AC33" s="1184"/>
    </row>
    <row r="34" spans="1:29" x14ac:dyDescent="0.3">
      <c r="A34" s="1049"/>
      <c r="B34" s="1050"/>
      <c r="F34" s="1050"/>
      <c r="G34" s="1050"/>
      <c r="H34" s="1050"/>
      <c r="I34" s="1053"/>
      <c r="J34" s="1094"/>
      <c r="K34" s="1094"/>
      <c r="Q34" s="746"/>
      <c r="AC34" s="1184"/>
    </row>
    <row r="35" spans="1:29" ht="14.4" thickBot="1" x14ac:dyDescent="0.35">
      <c r="A35" s="1065" t="s">
        <v>44</v>
      </c>
      <c r="B35" s="1031" t="s">
        <v>264</v>
      </c>
      <c r="C35" s="1050"/>
      <c r="D35" s="1050"/>
      <c r="E35" s="1050"/>
      <c r="F35" s="1050"/>
      <c r="G35" s="1050"/>
      <c r="H35" s="1050"/>
      <c r="I35" s="1053"/>
      <c r="J35" s="1094"/>
      <c r="K35" s="1095" t="str">
        <f>B35</f>
        <v>FOR EVERY YEAR OF INDUSTRY EXPERIENCE (NON-ACADEMIC ORGANIZATION):</v>
      </c>
      <c r="M35" s="1035" t="str">
        <f>B35</f>
        <v>FOR EVERY YEAR OF INDUSTRY EXPERIENCE (NON-ACADEMIC ORGANIZATION):</v>
      </c>
      <c r="Q35" s="746"/>
      <c r="AC35" s="1184"/>
    </row>
    <row r="36" spans="1:29" ht="14.4" customHeight="1" thickBot="1" x14ac:dyDescent="0.35">
      <c r="A36" s="2243" t="s">
        <v>7</v>
      </c>
      <c r="B36" s="2475" t="s">
        <v>519</v>
      </c>
      <c r="C36" s="2476"/>
      <c r="D36" s="2247" t="s">
        <v>236</v>
      </c>
      <c r="E36" s="2247" t="s">
        <v>515</v>
      </c>
      <c r="F36" s="2257" t="s">
        <v>82</v>
      </c>
      <c r="G36" s="2259"/>
      <c r="H36" s="2247" t="s">
        <v>171</v>
      </c>
      <c r="I36" s="2305" t="s">
        <v>190</v>
      </c>
      <c r="J36" s="1480"/>
      <c r="K36" s="2293" t="s">
        <v>447</v>
      </c>
      <c r="M36" s="264" t="s">
        <v>184</v>
      </c>
      <c r="N36" s="1276" t="s">
        <v>174</v>
      </c>
      <c r="O36" s="542" t="s">
        <v>172</v>
      </c>
      <c r="Q36" s="746"/>
      <c r="AC36" s="746"/>
    </row>
    <row r="37" spans="1:29" ht="14.4" thickBot="1" x14ac:dyDescent="0.35">
      <c r="A37" s="2244"/>
      <c r="B37" s="2477"/>
      <c r="C37" s="2478"/>
      <c r="D37" s="2248"/>
      <c r="E37" s="2248"/>
      <c r="F37" s="671" t="s">
        <v>516</v>
      </c>
      <c r="G37" s="671" t="s">
        <v>517</v>
      </c>
      <c r="H37" s="2248"/>
      <c r="I37" s="2474"/>
      <c r="J37" s="1480"/>
      <c r="K37" s="2294"/>
      <c r="M37" s="1221"/>
      <c r="N37" s="1227"/>
      <c r="O37" s="1223"/>
      <c r="Q37" s="746"/>
      <c r="AC37" s="1184" t="s">
        <v>242</v>
      </c>
    </row>
    <row r="38" spans="1:29" ht="14.4" customHeight="1" x14ac:dyDescent="0.3">
      <c r="A38" s="426">
        <v>1</v>
      </c>
      <c r="B38" s="1952"/>
      <c r="C38" s="1953"/>
      <c r="D38" s="1432" t="s">
        <v>242</v>
      </c>
      <c r="E38" s="1431"/>
      <c r="F38" s="254"/>
      <c r="G38" s="397"/>
      <c r="H38" s="278">
        <f>IF(ISBLANK(B38),0,0+IF(D38="SELECT OPTION",0,0+IF(ISBLANK(E38),0,0+IF(ISBLANK(F38),0,0+IF(ISBLANK(G38),0,0+IF(D38="Managerial/Supervisory",(4*E38),0+IF(D38="Support/Administrative",(2*E38),0+IF(D38="Technical/Skilled",(3*E38)))))))))</f>
        <v>0</v>
      </c>
      <c r="I38" s="252"/>
      <c r="J38" s="770"/>
      <c r="K38" s="1633"/>
      <c r="M38" s="1409" t="s">
        <v>388</v>
      </c>
      <c r="N38" s="1411">
        <f t="shared" ref="N38:N44" si="4">IF(M38="Acceptable",H38,0)</f>
        <v>0</v>
      </c>
      <c r="O38" s="1410"/>
      <c r="Q38" s="746"/>
      <c r="AC38" s="1186" t="s">
        <v>239</v>
      </c>
    </row>
    <row r="39" spans="1:29" x14ac:dyDescent="0.3">
      <c r="A39" s="309">
        <v>2</v>
      </c>
      <c r="B39" s="1954"/>
      <c r="C39" s="1955"/>
      <c r="D39" s="1433" t="s">
        <v>242</v>
      </c>
      <c r="E39" s="1430"/>
      <c r="F39" s="256"/>
      <c r="G39" s="256"/>
      <c r="H39" s="278">
        <f>IF(ISBLANK(B39),0,0+IF(D39="SELECT OPTION",0,0+IF(ISBLANK(E39),0,0+IF(ISBLANK(F39),0,0+IF(ISBLANK(G39),0,0+IF(D39="Managerial/Supervisory",(4*E39),0+IF(D39="Support/Administrative",(2*E39),0+IF(D39="Technical/Skilled",(3*E39)))))))))</f>
        <v>0</v>
      </c>
      <c r="I39" s="252"/>
      <c r="J39" s="770"/>
      <c r="K39" s="1632"/>
      <c r="M39" s="545" t="s">
        <v>388</v>
      </c>
      <c r="N39" s="1320">
        <f t="shared" si="4"/>
        <v>0</v>
      </c>
      <c r="O39" s="546"/>
      <c r="Q39" s="746"/>
      <c r="AC39" s="1282" t="s">
        <v>238</v>
      </c>
    </row>
    <row r="40" spans="1:29" ht="13.8" customHeight="1" x14ac:dyDescent="0.3">
      <c r="A40" s="309">
        <v>3</v>
      </c>
      <c r="B40" s="1954"/>
      <c r="C40" s="1955"/>
      <c r="D40" s="1433" t="s">
        <v>242</v>
      </c>
      <c r="E40" s="1430"/>
      <c r="F40" s="256"/>
      <c r="G40" s="256"/>
      <c r="H40" s="278">
        <f t="shared" ref="H40:H44" si="5">IF(ISBLANK(B40),0,0+IF(D40="SELECT OPTION",0,0+IF(ISBLANK(E40),0,0+IF(ISBLANK(F40),0,0+IF(ISBLANK(G40),0,0+IF(D40="Managerial/Supervisory",(4*E40),0+IF(D40="Support/Administrative",(2*E40),0+IF(D40="Technical/Skilled",(3*E40)))))))))</f>
        <v>0</v>
      </c>
      <c r="I40" s="252"/>
      <c r="J40" s="770"/>
      <c r="K40" s="1632"/>
      <c r="M40" s="545" t="s">
        <v>388</v>
      </c>
      <c r="N40" s="1320">
        <f t="shared" si="4"/>
        <v>0</v>
      </c>
      <c r="O40" s="546"/>
      <c r="Q40" s="746"/>
      <c r="AC40" s="1186" t="s">
        <v>240</v>
      </c>
    </row>
    <row r="41" spans="1:29" x14ac:dyDescent="0.3">
      <c r="A41" s="309">
        <v>4</v>
      </c>
      <c r="B41" s="1954"/>
      <c r="C41" s="1955"/>
      <c r="D41" s="1433" t="s">
        <v>242</v>
      </c>
      <c r="E41" s="1430"/>
      <c r="F41" s="256"/>
      <c r="G41" s="256"/>
      <c r="H41" s="278">
        <f t="shared" si="5"/>
        <v>0</v>
      </c>
      <c r="I41" s="252"/>
      <c r="J41" s="770"/>
      <c r="K41" s="1632"/>
      <c r="M41" s="545" t="s">
        <v>388</v>
      </c>
      <c r="N41" s="1320">
        <f t="shared" si="4"/>
        <v>0</v>
      </c>
      <c r="O41" s="546"/>
      <c r="Q41" s="746"/>
      <c r="AC41" s="1184"/>
    </row>
    <row r="42" spans="1:29" ht="14.4" thickBot="1" x14ac:dyDescent="0.35">
      <c r="A42" s="309">
        <v>5</v>
      </c>
      <c r="B42" s="2047"/>
      <c r="C42" s="2048"/>
      <c r="D42" s="1464" t="s">
        <v>242</v>
      </c>
      <c r="E42" s="1456"/>
      <c r="F42" s="256"/>
      <c r="G42" s="256"/>
      <c r="H42" s="278">
        <f t="shared" si="5"/>
        <v>0</v>
      </c>
      <c r="I42" s="252"/>
      <c r="J42" s="770"/>
      <c r="K42" s="1632"/>
      <c r="M42" s="551" t="s">
        <v>388</v>
      </c>
      <c r="N42" s="1321">
        <f t="shared" si="4"/>
        <v>0</v>
      </c>
      <c r="O42" s="547"/>
    </row>
    <row r="43" spans="1:29" ht="14.4" thickBot="1" x14ac:dyDescent="0.35">
      <c r="A43" s="309">
        <v>6</v>
      </c>
      <c r="B43" s="2047"/>
      <c r="C43" s="2048"/>
      <c r="D43" s="1464" t="s">
        <v>242</v>
      </c>
      <c r="E43" s="1464"/>
      <c r="F43" s="256"/>
      <c r="G43" s="256"/>
      <c r="H43" s="278">
        <f t="shared" ref="H43" si="6">IF(ISBLANK(B43),0,0+IF(D43="SELECT OPTION",0,0+IF(ISBLANK(E43),0,0+IF(ISBLANK(F43),0,0+IF(ISBLANK(G43),0,0+IF(D43="Managerial/Supervisory",(4*E43),0+IF(D43="Support/Administrative",(2*E43),0+IF(D43="Technical/Skilled",(3*E43)))))))))</f>
        <v>0</v>
      </c>
      <c r="I43" s="252"/>
      <c r="J43" s="770"/>
      <c r="K43" s="1632"/>
      <c r="M43" s="551" t="s">
        <v>388</v>
      </c>
      <c r="N43" s="1321">
        <f t="shared" si="4"/>
        <v>0</v>
      </c>
      <c r="O43" s="547"/>
    </row>
    <row r="44" spans="1:29" ht="14.4" thickBot="1" x14ac:dyDescent="0.35">
      <c r="A44" s="309">
        <v>7</v>
      </c>
      <c r="B44" s="2047"/>
      <c r="C44" s="2048"/>
      <c r="D44" s="1433" t="s">
        <v>242</v>
      </c>
      <c r="E44" s="1577"/>
      <c r="F44" s="256"/>
      <c r="G44" s="256"/>
      <c r="H44" s="278">
        <f t="shared" si="5"/>
        <v>0</v>
      </c>
      <c r="I44" s="252"/>
      <c r="J44" s="770"/>
      <c r="K44" s="1632"/>
      <c r="M44" s="551" t="s">
        <v>388</v>
      </c>
      <c r="N44" s="1321">
        <f t="shared" si="4"/>
        <v>0</v>
      </c>
      <c r="O44" s="547"/>
    </row>
    <row r="45" spans="1:29" ht="15" customHeight="1" thickBot="1" x14ac:dyDescent="0.35">
      <c r="A45" s="379"/>
      <c r="B45" s="2228"/>
      <c r="C45" s="2264"/>
      <c r="D45" s="1281"/>
      <c r="E45" s="1280"/>
      <c r="F45" s="427"/>
      <c r="G45" s="425" t="s">
        <v>14</v>
      </c>
      <c r="H45" s="990">
        <f>SUM(H38:H44)</f>
        <v>0</v>
      </c>
      <c r="I45" s="576"/>
      <c r="J45" s="1094"/>
      <c r="K45" s="1631"/>
      <c r="M45" s="539"/>
      <c r="N45" s="1368">
        <f>SUM(N38:N44)</f>
        <v>0</v>
      </c>
      <c r="O45" s="548"/>
    </row>
    <row r="46" spans="1:29" x14ac:dyDescent="0.3">
      <c r="A46" s="1171"/>
      <c r="B46" s="1051"/>
      <c r="C46" s="1051"/>
      <c r="D46" s="1051"/>
      <c r="E46" s="1050"/>
      <c r="F46" s="1069"/>
      <c r="G46" s="1069"/>
      <c r="H46" s="1051"/>
      <c r="I46" s="1050"/>
      <c r="J46" s="1094"/>
      <c r="K46" s="1094"/>
    </row>
    <row r="47" spans="1:29" s="729" customFormat="1" x14ac:dyDescent="0.3">
      <c r="B47" s="730" t="s">
        <v>2</v>
      </c>
      <c r="D47" s="731" t="s">
        <v>178</v>
      </c>
      <c r="F47" s="732"/>
      <c r="G47" s="732"/>
      <c r="J47" s="776"/>
      <c r="K47" s="776"/>
      <c r="M47" s="731" t="s">
        <v>181</v>
      </c>
      <c r="N47" s="1283"/>
      <c r="AC47" s="715"/>
    </row>
    <row r="48" spans="1:29" s="729" customFormat="1" x14ac:dyDescent="0.3">
      <c r="B48" s="735"/>
      <c r="C48" s="733"/>
      <c r="D48" s="736"/>
      <c r="F48" s="732"/>
      <c r="G48" s="732"/>
      <c r="J48" s="776"/>
      <c r="K48" s="776"/>
      <c r="M48" s="737"/>
      <c r="N48" s="1283"/>
      <c r="AC48" s="715"/>
    </row>
    <row r="49" spans="1:29" s="729" customFormat="1" x14ac:dyDescent="0.3">
      <c r="B49" s="739"/>
      <c r="C49" s="733"/>
      <c r="D49" s="736"/>
      <c r="F49" s="732"/>
      <c r="G49" s="732"/>
      <c r="J49" s="776"/>
      <c r="K49" s="776"/>
      <c r="M49" s="737"/>
      <c r="N49" s="1283"/>
      <c r="AC49" s="715"/>
    </row>
    <row r="50" spans="1:29" s="729" customFormat="1" x14ac:dyDescent="0.3">
      <c r="B50" s="740" t="s">
        <v>11</v>
      </c>
      <c r="C50" s="733"/>
      <c r="D50" s="483" t="s">
        <v>276</v>
      </c>
      <c r="F50" s="732"/>
      <c r="G50" s="732"/>
      <c r="J50" s="776"/>
      <c r="K50" s="776"/>
      <c r="M50" s="736" t="s">
        <v>179</v>
      </c>
      <c r="N50" s="1283"/>
      <c r="AC50" s="715"/>
    </row>
    <row r="51" spans="1:29" s="729" customFormat="1" x14ac:dyDescent="0.3">
      <c r="B51" s="740" t="s">
        <v>3</v>
      </c>
      <c r="C51" s="733"/>
      <c r="D51" s="484" t="s">
        <v>3</v>
      </c>
      <c r="F51" s="732"/>
      <c r="G51" s="732"/>
      <c r="J51" s="776"/>
      <c r="K51" s="776"/>
      <c r="M51" s="482" t="s">
        <v>3</v>
      </c>
      <c r="N51" s="1283"/>
      <c r="AC51" s="715"/>
    </row>
    <row r="52" spans="1:29" s="729" customFormat="1" x14ac:dyDescent="0.3">
      <c r="B52" s="743"/>
      <c r="C52" s="742"/>
      <c r="D52" s="435"/>
      <c r="F52" s="474"/>
      <c r="G52" s="474"/>
      <c r="H52" s="474"/>
      <c r="I52" s="474"/>
      <c r="J52" s="777"/>
      <c r="K52" s="777"/>
      <c r="L52" s="474"/>
      <c r="N52" s="1283"/>
      <c r="AC52" s="715"/>
    </row>
    <row r="53" spans="1:29" s="754" customFormat="1" x14ac:dyDescent="0.3">
      <c r="B53" s="745"/>
      <c r="C53" s="486"/>
      <c r="D53" s="435"/>
      <c r="F53" s="435"/>
      <c r="G53" s="435"/>
      <c r="H53" s="435"/>
      <c r="I53" s="435"/>
      <c r="J53" s="434"/>
      <c r="K53" s="434"/>
      <c r="L53" s="435"/>
      <c r="N53" s="1284"/>
      <c r="AC53" s="709"/>
    </row>
    <row r="54" spans="1:29" s="754" customFormat="1" x14ac:dyDescent="0.3">
      <c r="B54" s="745"/>
      <c r="C54" s="486"/>
      <c r="D54" s="483" t="s">
        <v>275</v>
      </c>
      <c r="F54" s="438"/>
      <c r="G54" s="438"/>
      <c r="H54" s="438"/>
      <c r="I54" s="438"/>
      <c r="J54" s="510"/>
      <c r="K54" s="510"/>
      <c r="L54" s="438"/>
      <c r="M54" s="483" t="s">
        <v>314</v>
      </c>
      <c r="N54" s="1284"/>
      <c r="AC54" s="709"/>
    </row>
    <row r="55" spans="1:29" s="1266" customFormat="1" x14ac:dyDescent="0.3">
      <c r="A55" s="1265"/>
      <c r="B55" s="682"/>
      <c r="C55" s="682"/>
      <c r="D55" s="484" t="s">
        <v>3</v>
      </c>
      <c r="F55" s="682"/>
      <c r="G55" s="682"/>
      <c r="H55" s="682"/>
      <c r="I55" s="682"/>
      <c r="J55" s="684"/>
      <c r="K55" s="684"/>
      <c r="L55" s="682"/>
      <c r="M55" s="484" t="s">
        <v>3</v>
      </c>
      <c r="N55" s="1285"/>
      <c r="P55" s="1267"/>
      <c r="Q55" s="1267"/>
      <c r="R55" s="1267"/>
      <c r="S55" s="1267"/>
      <c r="T55" s="1267"/>
      <c r="U55" s="1267"/>
      <c r="V55" s="1267"/>
      <c r="W55" s="1267"/>
      <c r="X55" s="1267"/>
      <c r="Y55" s="1267"/>
      <c r="AC55" s="1286"/>
    </row>
    <row r="56" spans="1:29" s="1266" customFormat="1" x14ac:dyDescent="0.3">
      <c r="A56" s="1265"/>
      <c r="B56" s="682"/>
      <c r="C56" s="682"/>
      <c r="D56" s="682"/>
      <c r="E56" s="682"/>
      <c r="F56" s="682"/>
      <c r="G56" s="682"/>
      <c r="H56" s="682"/>
      <c r="I56" s="682"/>
      <c r="J56" s="684"/>
      <c r="K56" s="684"/>
      <c r="L56" s="682"/>
      <c r="M56" s="746"/>
      <c r="N56" s="1285"/>
      <c r="O56" s="1267"/>
      <c r="P56" s="1267"/>
      <c r="Q56" s="1267"/>
      <c r="R56" s="1267"/>
      <c r="S56" s="1267"/>
      <c r="T56" s="1267"/>
      <c r="U56" s="1267"/>
      <c r="V56" s="1267"/>
      <c r="W56" s="1267"/>
      <c r="X56" s="1267"/>
      <c r="Y56" s="1267"/>
      <c r="AC56" s="1286"/>
    </row>
  </sheetData>
  <sheetProtection algorithmName="SHA-512" hashValue="kKF/LffduhMZAhSWkE0qJ96LlD+0P6Bm19wQg7nWsFhft7WA+GMgObd4mPX/MZG3uFESYNgre8jGKi/55u0NJg==" saltValue="bUCXLly13CYJe02C3+X1XA==" spinCount="100000" sheet="1" formatRows="0" insertHyperlinks="0"/>
  <mergeCells count="57">
    <mergeCell ref="A36:A37"/>
    <mergeCell ref="D36:D37"/>
    <mergeCell ref="A24:A25"/>
    <mergeCell ref="D24:D25"/>
    <mergeCell ref="E24:E25"/>
    <mergeCell ref="E36:E37"/>
    <mergeCell ref="B31:C31"/>
    <mergeCell ref="M6:O6"/>
    <mergeCell ref="A21:I21"/>
    <mergeCell ref="B29:C29"/>
    <mergeCell ref="B19:C19"/>
    <mergeCell ref="B9:I9"/>
    <mergeCell ref="B11:C11"/>
    <mergeCell ref="B12:C12"/>
    <mergeCell ref="B18:C18"/>
    <mergeCell ref="B17:C17"/>
    <mergeCell ref="M1:O1"/>
    <mergeCell ref="M7:O7"/>
    <mergeCell ref="M9:O9"/>
    <mergeCell ref="M21:O21"/>
    <mergeCell ref="B15:C15"/>
    <mergeCell ref="B16:C16"/>
    <mergeCell ref="A1:I1"/>
    <mergeCell ref="A5:B5"/>
    <mergeCell ref="C5:I5"/>
    <mergeCell ref="A3:B3"/>
    <mergeCell ref="A4:B4"/>
    <mergeCell ref="C3:I3"/>
    <mergeCell ref="C4:I4"/>
    <mergeCell ref="A7:I7"/>
    <mergeCell ref="B13:C13"/>
    <mergeCell ref="B14:C14"/>
    <mergeCell ref="B45:C45"/>
    <mergeCell ref="B42:C42"/>
    <mergeCell ref="B36:C37"/>
    <mergeCell ref="M10:O10"/>
    <mergeCell ref="B38:C38"/>
    <mergeCell ref="B41:C41"/>
    <mergeCell ref="B44:C44"/>
    <mergeCell ref="B33:C33"/>
    <mergeCell ref="B39:C39"/>
    <mergeCell ref="B40:C40"/>
    <mergeCell ref="B26:C26"/>
    <mergeCell ref="B27:C27"/>
    <mergeCell ref="F24:G24"/>
    <mergeCell ref="H24:H25"/>
    <mergeCell ref="I24:I25"/>
    <mergeCell ref="B24:C25"/>
    <mergeCell ref="B43:C43"/>
    <mergeCell ref="K24:K25"/>
    <mergeCell ref="K36:K37"/>
    <mergeCell ref="B32:C32"/>
    <mergeCell ref="B28:C28"/>
    <mergeCell ref="B30:C30"/>
    <mergeCell ref="F36:G36"/>
    <mergeCell ref="H36:H37"/>
    <mergeCell ref="I36:I37"/>
  </mergeCells>
  <dataValidations count="4">
    <dataValidation type="list" allowBlank="1" showInputMessage="1" showErrorMessage="1" sqref="M12:M18 M25:M32 M38:M44" xr:uid="{CC2FA6E6-BB2A-4837-AF23-E293CFCE9CE4}">
      <formula1>$AC$11:$AC$12</formula1>
    </dataValidation>
    <dataValidation type="list" allowBlank="1" showInputMessage="1" showErrorMessage="1" sqref="D12:D18" xr:uid="{C8E42CA2-E616-4773-845C-276F12A14796}">
      <formula1>$AC$7:$AC$10</formula1>
    </dataValidation>
    <dataValidation type="list" allowBlank="1" showInputMessage="1" showErrorMessage="1" sqref="B26:C32" xr:uid="{0236F289-4D93-420A-BB1D-C5C992E204C7}">
      <formula1>$AC$23:$AC$27</formula1>
    </dataValidation>
    <dataValidation type="list" showInputMessage="1" showErrorMessage="1" sqref="C38:D44" xr:uid="{CD8D7C9F-DDD2-4E6F-9864-23E592EB736D}">
      <formula1>$AC$37:$AC$40</formula1>
    </dataValidation>
  </dataValidations>
  <printOptions horizontalCentered="1"/>
  <pageMargins left="9.8425196850393706E-2" right="9.8425196850393706E-2" top="0.59055118110236227" bottom="0.39370078740157483" header="0.19685039370078741" footer="0.19685039370078741"/>
  <pageSetup paperSize="9" orientation="landscape" r:id="rId1"/>
  <headerFooter>
    <oddFooter>&amp;RPage &amp;P of &amp;N</oddFooter>
  </headerFooter>
  <colBreaks count="1" manualBreakCount="1">
    <brk id="11" max="48" man="1"/>
  </colBreaks>
  <ignoredErrors>
    <ignoredError sqref="A35 A23 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5FB88-ACE9-4F1E-AE04-863806C7891B}">
  <dimension ref="A1:O45"/>
  <sheetViews>
    <sheetView showGridLines="0" zoomScaleNormal="100" zoomScaleSheetLayoutView="100" workbookViewId="0">
      <selection activeCell="K29" sqref="K29"/>
    </sheetView>
  </sheetViews>
  <sheetFormatPr defaultColWidth="14.44140625" defaultRowHeight="13.8" x14ac:dyDescent="0.25"/>
  <cols>
    <col min="1" max="1" width="2.21875" style="95" customWidth="1"/>
    <col min="2" max="2" width="3.33203125" style="95" customWidth="1"/>
    <col min="3" max="3" width="16.44140625" style="95" customWidth="1"/>
    <col min="4" max="4" width="17.88671875" style="95" customWidth="1"/>
    <col min="5" max="5" width="9.33203125" style="95" customWidth="1"/>
    <col min="6" max="6" width="9.5546875" style="95" customWidth="1"/>
    <col min="7" max="7" width="20.109375" style="95" customWidth="1"/>
    <col min="8" max="8" width="10.33203125" style="152" customWidth="1"/>
    <col min="9" max="9" width="10.44140625" style="152" customWidth="1"/>
    <col min="10" max="10" width="0.88671875" style="1495" customWidth="1"/>
    <col min="11" max="11" width="80.77734375" style="1495" customWidth="1"/>
    <col min="12" max="12" width="1.77734375" style="95" customWidth="1"/>
    <col min="13" max="13" width="18" style="95" hidden="1" customWidth="1"/>
    <col min="14" max="14" width="12" style="95" hidden="1" customWidth="1"/>
    <col min="15" max="15" width="68.109375" style="4" hidden="1" customWidth="1"/>
    <col min="16" max="16384" width="14.44140625" style="4"/>
  </cols>
  <sheetData>
    <row r="1" spans="1:15" s="1" customFormat="1" ht="15.6" x14ac:dyDescent="0.3">
      <c r="A1" s="2055" t="s">
        <v>10</v>
      </c>
      <c r="B1" s="2055"/>
      <c r="C1" s="2055"/>
      <c r="D1" s="2055"/>
      <c r="E1" s="2055"/>
      <c r="F1" s="2055"/>
      <c r="G1" s="2055"/>
      <c r="H1" s="2055"/>
      <c r="I1" s="2055"/>
      <c r="J1" s="1488"/>
      <c r="K1" s="1488" t="str">
        <f>A1</f>
        <v>FACULTY POSITION RECLASSIFICATION FOR SUCs</v>
      </c>
      <c r="L1" s="65"/>
      <c r="M1" s="2291" t="str">
        <f>A1</f>
        <v>FACULTY POSITION RECLASSIFICATION FOR SUCs</v>
      </c>
      <c r="N1" s="2291"/>
      <c r="O1" s="2291"/>
    </row>
    <row r="2" spans="1:15" s="1" customFormat="1" x14ac:dyDescent="0.3">
      <c r="A2" s="65"/>
      <c r="B2" s="65"/>
      <c r="C2" s="65"/>
      <c r="D2" s="65"/>
      <c r="E2" s="65"/>
      <c r="F2" s="65"/>
      <c r="G2" s="65"/>
      <c r="H2" s="59"/>
      <c r="I2" s="59"/>
      <c r="J2" s="88"/>
      <c r="K2" s="88"/>
      <c r="L2" s="65"/>
      <c r="M2" s="65"/>
      <c r="N2" s="65"/>
    </row>
    <row r="3" spans="1:15" s="1" customFormat="1" ht="15.6" x14ac:dyDescent="0.3">
      <c r="A3" s="2055" t="s">
        <v>60</v>
      </c>
      <c r="B3" s="2055"/>
      <c r="C3" s="2055"/>
      <c r="D3" s="2055"/>
      <c r="E3" s="2055"/>
      <c r="F3" s="2055"/>
      <c r="G3" s="2055"/>
      <c r="H3" s="2055"/>
      <c r="I3" s="2055"/>
      <c r="J3" s="1488"/>
      <c r="K3" s="1488" t="str">
        <f>A3</f>
        <v>KRA IV - PROFESSIONAL DEVELOPMENT</v>
      </c>
      <c r="L3" s="65"/>
      <c r="M3" s="2291" t="str">
        <f>A3</f>
        <v>KRA IV - PROFESSIONAL DEVELOPMENT</v>
      </c>
      <c r="N3" s="2291"/>
      <c r="O3" s="2291"/>
    </row>
    <row r="4" spans="1:15" s="1" customFormat="1" x14ac:dyDescent="0.3">
      <c r="A4" s="2056" t="s">
        <v>16</v>
      </c>
      <c r="B4" s="2056"/>
      <c r="C4" s="2056"/>
      <c r="D4" s="2056"/>
      <c r="E4" s="2056"/>
      <c r="F4" s="2056"/>
      <c r="G4" s="2056"/>
      <c r="H4" s="2056"/>
      <c r="I4" s="2056"/>
      <c r="J4" s="1489"/>
      <c r="K4" s="1489" t="str">
        <f>A4</f>
        <v>SUMMARY OF POINTS</v>
      </c>
      <c r="L4" s="65"/>
      <c r="M4" s="2292" t="str">
        <f>A4</f>
        <v>SUMMARY OF POINTS</v>
      </c>
      <c r="N4" s="2292"/>
      <c r="O4" s="2292"/>
    </row>
    <row r="5" spans="1:15" s="1" customFormat="1" ht="14.4" thickBot="1" x14ac:dyDescent="0.35">
      <c r="A5" s="669"/>
      <c r="B5" s="669"/>
      <c r="C5" s="669"/>
      <c r="D5" s="669"/>
      <c r="E5" s="669"/>
      <c r="F5" s="669"/>
      <c r="G5" s="669"/>
      <c r="H5" s="669"/>
      <c r="I5" s="669"/>
      <c r="J5" s="1489"/>
      <c r="K5" s="1489"/>
      <c r="L5" s="65"/>
      <c r="M5" s="670"/>
      <c r="N5" s="670"/>
      <c r="O5" s="670"/>
    </row>
    <row r="6" spans="1:15" s="1" customFormat="1" x14ac:dyDescent="0.3">
      <c r="A6" s="2287" t="str">
        <f>'Request Form'!B6</f>
        <v>LAST NAME:</v>
      </c>
      <c r="B6" s="2109"/>
      <c r="C6" s="2288"/>
      <c r="D6" s="2489">
        <f>Form1_A!E3</f>
        <v>0</v>
      </c>
      <c r="E6" s="2490"/>
      <c r="F6" s="2490"/>
      <c r="G6" s="2490"/>
      <c r="H6" s="2490"/>
      <c r="I6" s="2491"/>
      <c r="J6" s="1578"/>
      <c r="K6" s="1578"/>
      <c r="L6" s="65"/>
      <c r="M6" s="58" t="str">
        <f>A6</f>
        <v>LAST NAME:</v>
      </c>
      <c r="N6" s="65">
        <f>D6</f>
        <v>0</v>
      </c>
    </row>
    <row r="7" spans="1:15" s="1" customFormat="1" x14ac:dyDescent="0.3">
      <c r="A7" s="2289" t="str">
        <f>'Request Form'!B7</f>
        <v>FIRST NAME, EXT.:</v>
      </c>
      <c r="B7" s="2091"/>
      <c r="C7" s="2290"/>
      <c r="D7" s="2486">
        <f>Form1_A!E4</f>
        <v>0</v>
      </c>
      <c r="E7" s="2487"/>
      <c r="F7" s="2487"/>
      <c r="G7" s="2487"/>
      <c r="H7" s="2487"/>
      <c r="I7" s="2488"/>
      <c r="J7" s="1578"/>
      <c r="K7" s="1578"/>
      <c r="L7" s="65"/>
      <c r="M7" s="58" t="str">
        <f>A7</f>
        <v>FIRST NAME, EXT.:</v>
      </c>
      <c r="N7" s="65">
        <f>D7</f>
        <v>0</v>
      </c>
    </row>
    <row r="8" spans="1:15" s="1" customFormat="1" ht="14.4" thickBot="1" x14ac:dyDescent="0.35">
      <c r="A8" s="2289" t="str">
        <f>'Request Form'!B8</f>
        <v>MIDDLE NAME:</v>
      </c>
      <c r="B8" s="2091"/>
      <c r="C8" s="2290"/>
      <c r="D8" s="2486">
        <f>Form1_A!E5</f>
        <v>0</v>
      </c>
      <c r="E8" s="2487"/>
      <c r="F8" s="2487"/>
      <c r="G8" s="2487"/>
      <c r="H8" s="2487"/>
      <c r="I8" s="2488"/>
      <c r="J8" s="1578"/>
      <c r="K8" s="1578"/>
      <c r="L8" s="65"/>
      <c r="M8" s="58" t="str">
        <f>A8</f>
        <v>MIDDLE NAME:</v>
      </c>
      <c r="N8" s="65">
        <f>D8</f>
        <v>0</v>
      </c>
    </row>
    <row r="9" spans="1:15" s="1" customFormat="1" ht="14.4" thickBot="1" x14ac:dyDescent="0.35">
      <c r="A9" s="2432"/>
      <c r="B9" s="2432"/>
      <c r="C9" s="2432"/>
      <c r="D9" s="2432"/>
      <c r="E9" s="2432"/>
      <c r="F9" s="2432"/>
      <c r="G9" s="2432"/>
      <c r="H9" s="2432"/>
      <c r="I9" s="2432"/>
      <c r="J9" s="1578"/>
      <c r="K9" s="1578"/>
      <c r="L9" s="65"/>
      <c r="M9" s="65"/>
      <c r="N9" s="65"/>
    </row>
    <row r="10" spans="1:15" s="2" customFormat="1" ht="15" customHeight="1" thickBot="1" x14ac:dyDescent="0.35">
      <c r="A10" s="2127" t="s">
        <v>101</v>
      </c>
      <c r="B10" s="2128"/>
      <c r="C10" s="2075"/>
      <c r="D10" s="2075"/>
      <c r="E10" s="2075"/>
      <c r="F10" s="2075"/>
      <c r="G10" s="2075"/>
      <c r="H10" s="2075"/>
      <c r="I10" s="2076"/>
      <c r="J10" s="1489"/>
      <c r="K10" s="1489" t="str">
        <f>A10</f>
        <v>CRITERION A – INVOLVEMENT IN PROFESSIONAL ORGANIZATIONS (MAX = 20 POINTS)</v>
      </c>
      <c r="L10" s="59"/>
      <c r="M10" s="2053" t="str">
        <f>A10</f>
        <v>CRITERION A – INVOLVEMENT IN PROFESSIONAL ORGANIZATIONS (MAX = 20 POINTS)</v>
      </c>
      <c r="N10" s="2053"/>
      <c r="O10" s="2053"/>
    </row>
    <row r="11" spans="1:15" s="2" customFormat="1" ht="28.2" thickBot="1" x14ac:dyDescent="0.35">
      <c r="A11" s="2492" t="s">
        <v>66</v>
      </c>
      <c r="B11" s="2493"/>
      <c r="C11" s="2493"/>
      <c r="D11" s="2493"/>
      <c r="E11" s="2493"/>
      <c r="F11" s="2493"/>
      <c r="G11" s="2494"/>
      <c r="H11" s="204" t="s">
        <v>171</v>
      </c>
      <c r="I11" s="72" t="s">
        <v>19</v>
      </c>
      <c r="J11" s="1517"/>
      <c r="K11" s="233" t="s">
        <v>447</v>
      </c>
      <c r="L11" s="59"/>
      <c r="M11" s="913" t="s">
        <v>174</v>
      </c>
      <c r="N11" s="914" t="s">
        <v>19</v>
      </c>
      <c r="O11" s="929" t="s">
        <v>447</v>
      </c>
    </row>
    <row r="12" spans="1:15" s="3" customFormat="1" ht="14.4" thickBot="1" x14ac:dyDescent="0.35">
      <c r="A12" s="205" t="s">
        <v>43</v>
      </c>
      <c r="B12" s="2497" t="s">
        <v>591</v>
      </c>
      <c r="C12" s="2497"/>
      <c r="D12" s="2497"/>
      <c r="E12" s="2497"/>
      <c r="F12" s="2497"/>
      <c r="G12" s="2498"/>
      <c r="H12" s="635">
        <f>'Form 4-A&amp;B'!I21</f>
        <v>0</v>
      </c>
      <c r="I12" s="901"/>
      <c r="J12" s="1548"/>
      <c r="K12" s="1673"/>
      <c r="L12" s="64"/>
      <c r="M12" s="916">
        <f>'Form 4-A&amp;B'!O21</f>
        <v>0</v>
      </c>
      <c r="N12" s="917"/>
      <c r="O12" s="918"/>
    </row>
    <row r="13" spans="1:15" s="6" customFormat="1" ht="14.4" thickBot="1" x14ac:dyDescent="0.35">
      <c r="A13" s="154"/>
      <c r="B13" s="155"/>
      <c r="C13" s="2285" t="s">
        <v>71</v>
      </c>
      <c r="D13" s="2285"/>
      <c r="E13" s="2285"/>
      <c r="F13" s="2285"/>
      <c r="G13" s="2286"/>
      <c r="H13" s="1305">
        <f>H12</f>
        <v>0</v>
      </c>
      <c r="I13" s="288">
        <f>IF(H13&gt;=20,20,H13)</f>
        <v>0</v>
      </c>
      <c r="J13" s="1492"/>
      <c r="K13" s="1661"/>
      <c r="L13" s="163"/>
      <c r="M13" s="1416">
        <f>SUM(M12)</f>
        <v>0</v>
      </c>
      <c r="N13" s="919">
        <f>IF(M13&gt;=20,20,M13)</f>
        <v>0</v>
      </c>
      <c r="O13" s="915" t="s">
        <v>447</v>
      </c>
    </row>
    <row r="14" spans="1:15" s="1" customFormat="1" ht="14.4" thickBot="1" x14ac:dyDescent="0.35">
      <c r="A14" s="2101"/>
      <c r="B14" s="2101"/>
      <c r="C14" s="2101"/>
      <c r="D14" s="2101"/>
      <c r="E14" s="2101"/>
      <c r="F14" s="2101"/>
      <c r="G14" s="2101"/>
      <c r="H14" s="2101"/>
      <c r="I14" s="2101"/>
      <c r="J14" s="1489"/>
      <c r="K14" s="1489"/>
      <c r="L14" s="65"/>
      <c r="M14" s="65"/>
      <c r="N14" s="65"/>
    </row>
    <row r="15" spans="1:15" s="1" customFormat="1" ht="14.4" thickBot="1" x14ac:dyDescent="0.35">
      <c r="A15" s="2074" t="s">
        <v>102</v>
      </c>
      <c r="B15" s="2075"/>
      <c r="C15" s="2075"/>
      <c r="D15" s="2075"/>
      <c r="E15" s="2075"/>
      <c r="F15" s="2075"/>
      <c r="G15" s="2075"/>
      <c r="H15" s="2075"/>
      <c r="I15" s="2076"/>
      <c r="J15" s="1489"/>
      <c r="K15" s="1489" t="str">
        <f>A15</f>
        <v>CRITERION B - CONTINUING DEVELOPMENT (MAX = 60 POINTS)</v>
      </c>
      <c r="L15" s="65"/>
      <c r="M15" s="2053" t="str">
        <f>A15</f>
        <v>CRITERION B - CONTINUING DEVELOPMENT (MAX = 60 POINTS)</v>
      </c>
      <c r="N15" s="2053"/>
      <c r="O15" s="2053"/>
    </row>
    <row r="16" spans="1:15" s="3" customFormat="1" ht="28.2" thickBot="1" x14ac:dyDescent="0.35">
      <c r="A16" s="2492" t="s">
        <v>66</v>
      </c>
      <c r="B16" s="2493"/>
      <c r="C16" s="2493"/>
      <c r="D16" s="2493"/>
      <c r="E16" s="2493"/>
      <c r="F16" s="2493"/>
      <c r="G16" s="2494"/>
      <c r="H16" s="204" t="s">
        <v>171</v>
      </c>
      <c r="I16" s="72" t="s">
        <v>19</v>
      </c>
      <c r="J16" s="1517"/>
      <c r="K16" s="233" t="s">
        <v>447</v>
      </c>
      <c r="L16" s="64"/>
      <c r="M16" s="913" t="s">
        <v>174</v>
      </c>
      <c r="N16" s="914" t="s">
        <v>19</v>
      </c>
      <c r="O16" s="929" t="s">
        <v>447</v>
      </c>
    </row>
    <row r="17" spans="1:15" s="1" customFormat="1" x14ac:dyDescent="0.3">
      <c r="A17" s="1412" t="s">
        <v>43</v>
      </c>
      <c r="B17" s="2495" t="s">
        <v>592</v>
      </c>
      <c r="C17" s="2495"/>
      <c r="D17" s="2495"/>
      <c r="E17" s="2495"/>
      <c r="F17" s="2495"/>
      <c r="G17" s="2496"/>
      <c r="H17" s="1413">
        <f>'Form 4-A&amp;B'!H40</f>
        <v>0</v>
      </c>
      <c r="I17" s="903">
        <f>IF(H17&gt;=40,40,H17)</f>
        <v>0</v>
      </c>
      <c r="J17" s="1550"/>
      <c r="K17" s="1674"/>
      <c r="L17" s="65"/>
      <c r="M17" s="920">
        <f>'Form 4-A&amp;B'!O40</f>
        <v>0</v>
      </c>
      <c r="N17" s="921"/>
      <c r="O17" s="926"/>
    </row>
    <row r="18" spans="1:15" s="1" customFormat="1" x14ac:dyDescent="0.3">
      <c r="A18" s="143" t="s">
        <v>44</v>
      </c>
      <c r="B18" s="2499" t="s">
        <v>593</v>
      </c>
      <c r="C18" s="2500"/>
      <c r="D18" s="2500"/>
      <c r="E18" s="2500"/>
      <c r="F18" s="2500"/>
      <c r="G18" s="2501"/>
      <c r="H18" s="878">
        <f>'Form 4-A&amp;B'!H54</f>
        <v>0</v>
      </c>
      <c r="I18" s="904">
        <f>IF(H18&gt;=10,10,H18)</f>
        <v>0</v>
      </c>
      <c r="J18" s="1550"/>
      <c r="K18" s="1616"/>
      <c r="L18" s="65"/>
      <c r="M18" s="922">
        <f>'Form 4-A&amp;B'!H54</f>
        <v>0</v>
      </c>
      <c r="N18" s="923"/>
      <c r="O18" s="927"/>
    </row>
    <row r="19" spans="1:15" s="1" customFormat="1" ht="14.4" thickBot="1" x14ac:dyDescent="0.35">
      <c r="A19" s="144" t="s">
        <v>45</v>
      </c>
      <c r="B19" s="2505" t="s">
        <v>594</v>
      </c>
      <c r="C19" s="2505"/>
      <c r="D19" s="2505"/>
      <c r="E19" s="2505"/>
      <c r="F19" s="2505"/>
      <c r="G19" s="2506"/>
      <c r="H19" s="877">
        <f>'Form 4-A&amp;B'!I68</f>
        <v>0</v>
      </c>
      <c r="I19" s="905">
        <f>IF(H19&gt;=10,10,H19)</f>
        <v>0</v>
      </c>
      <c r="J19" s="1550"/>
      <c r="K19" s="1616"/>
      <c r="L19" s="65"/>
      <c r="M19" s="924">
        <f>'Form 4-A&amp;B'!I68</f>
        <v>0</v>
      </c>
      <c r="N19" s="925"/>
      <c r="O19" s="928"/>
    </row>
    <row r="20" spans="1:15" s="6" customFormat="1" ht="14.4" thickBot="1" x14ac:dyDescent="0.35">
      <c r="A20" s="154"/>
      <c r="B20" s="155"/>
      <c r="C20" s="2285" t="s">
        <v>72</v>
      </c>
      <c r="D20" s="2285"/>
      <c r="E20" s="2285"/>
      <c r="F20" s="2285"/>
      <c r="G20" s="2286"/>
      <c r="H20" s="1305">
        <f>SUM(I17:I19)</f>
        <v>0</v>
      </c>
      <c r="I20" s="288">
        <f>IF(H20&gt;=60,60,H20)</f>
        <v>0</v>
      </c>
      <c r="J20" s="1492"/>
      <c r="K20" s="1661"/>
      <c r="L20" s="163"/>
      <c r="M20" s="1416">
        <f>SUM(M17:M19)</f>
        <v>0</v>
      </c>
      <c r="N20" s="919">
        <f>IF(M20&gt;=60,60,M20)</f>
        <v>0</v>
      </c>
      <c r="O20" s="915"/>
    </row>
    <row r="21" spans="1:15" s="1" customFormat="1" ht="14.4" thickBot="1" x14ac:dyDescent="0.35">
      <c r="A21" s="2507"/>
      <c r="B21" s="2507"/>
      <c r="C21" s="2507"/>
      <c r="D21" s="2507"/>
      <c r="E21" s="2507"/>
      <c r="F21" s="2507"/>
      <c r="G21" s="2507"/>
      <c r="H21" s="2507"/>
      <c r="I21" s="2507"/>
      <c r="J21" s="1579"/>
      <c r="K21" s="1579"/>
      <c r="L21" s="65"/>
      <c r="M21" s="65"/>
      <c r="N21" s="65"/>
    </row>
    <row r="22" spans="1:15" s="1" customFormat="1" ht="14.4" thickBot="1" x14ac:dyDescent="0.35">
      <c r="A22" s="2074" t="s">
        <v>103</v>
      </c>
      <c r="B22" s="2075"/>
      <c r="C22" s="2075"/>
      <c r="D22" s="2075"/>
      <c r="E22" s="2075"/>
      <c r="F22" s="2075"/>
      <c r="G22" s="2075"/>
      <c r="H22" s="2075"/>
      <c r="I22" s="2076"/>
      <c r="J22" s="1489"/>
      <c r="K22" s="1489" t="str">
        <f>A22</f>
        <v>CRITERION C - AWARDS AND RECOGNITION (MAX = 20 POINTS)</v>
      </c>
      <c r="L22" s="65"/>
      <c r="M22" s="2053" t="str">
        <f>A22</f>
        <v>CRITERION C - AWARDS AND RECOGNITION (MAX = 20 POINTS)</v>
      </c>
      <c r="N22" s="2053"/>
      <c r="O22" s="2053"/>
    </row>
    <row r="23" spans="1:15" s="3" customFormat="1" ht="28.2" thickBot="1" x14ac:dyDescent="0.35">
      <c r="A23" s="2492" t="s">
        <v>66</v>
      </c>
      <c r="B23" s="2493"/>
      <c r="C23" s="2493"/>
      <c r="D23" s="2493"/>
      <c r="E23" s="2493"/>
      <c r="F23" s="2493"/>
      <c r="G23" s="2494"/>
      <c r="H23" s="204" t="s">
        <v>171</v>
      </c>
      <c r="I23" s="72" t="s">
        <v>19</v>
      </c>
      <c r="J23" s="1517"/>
      <c r="K23" s="1675" t="s">
        <v>447</v>
      </c>
      <c r="L23" s="64"/>
      <c r="M23" s="914" t="s">
        <v>174</v>
      </c>
      <c r="N23" s="914" t="s">
        <v>19</v>
      </c>
      <c r="O23" s="929" t="s">
        <v>447</v>
      </c>
    </row>
    <row r="24" spans="1:15" s="3" customFormat="1" ht="14.4" thickBot="1" x14ac:dyDescent="0.35">
      <c r="A24" s="205" t="s">
        <v>43</v>
      </c>
      <c r="B24" s="2510" t="s">
        <v>595</v>
      </c>
      <c r="C24" s="2495"/>
      <c r="D24" s="2495"/>
      <c r="E24" s="2495"/>
      <c r="F24" s="2495"/>
      <c r="G24" s="2496"/>
      <c r="H24" s="906">
        <f>'Form 4-C&amp;D'!H19</f>
        <v>0</v>
      </c>
      <c r="I24" s="907"/>
      <c r="J24" s="1551"/>
      <c r="K24" s="1676"/>
      <c r="L24" s="64"/>
      <c r="M24" s="916">
        <f>'Form 4-C&amp;D'!N19</f>
        <v>0</v>
      </c>
      <c r="N24" s="930"/>
      <c r="O24" s="918"/>
    </row>
    <row r="25" spans="1:15" s="7" customFormat="1" ht="15" thickBot="1" x14ac:dyDescent="0.35">
      <c r="A25" s="154"/>
      <c r="B25" s="155"/>
      <c r="C25" s="2285" t="s">
        <v>79</v>
      </c>
      <c r="D25" s="2285"/>
      <c r="E25" s="2285"/>
      <c r="F25" s="2285"/>
      <c r="G25" s="2286"/>
      <c r="H25" s="1417">
        <f>SUM(H24)</f>
        <v>0</v>
      </c>
      <c r="I25" s="288">
        <f>IF(H25&gt;=20,20,H25)</f>
        <v>0</v>
      </c>
      <c r="J25" s="1492"/>
      <c r="K25" s="1661"/>
      <c r="L25" s="206"/>
      <c r="M25" s="1416">
        <f>SUM(M24)</f>
        <v>0</v>
      </c>
      <c r="N25" s="919">
        <f>IF(M25&gt;=20,20,M25)</f>
        <v>0</v>
      </c>
      <c r="O25" s="931"/>
    </row>
    <row r="26" spans="1:15" ht="14.4" thickBot="1" x14ac:dyDescent="0.3">
      <c r="A26" s="99"/>
      <c r="B26" s="99"/>
      <c r="C26" s="99"/>
      <c r="D26" s="98"/>
      <c r="E26" s="98"/>
      <c r="F26" s="98"/>
      <c r="G26" s="99"/>
      <c r="H26" s="99"/>
      <c r="I26" s="99"/>
    </row>
    <row r="27" spans="1:15" ht="14.4" thickBot="1" x14ac:dyDescent="0.3">
      <c r="A27" s="2084" t="s">
        <v>104</v>
      </c>
      <c r="B27" s="2085"/>
      <c r="C27" s="2085"/>
      <c r="D27" s="2085"/>
      <c r="E27" s="2085"/>
      <c r="F27" s="2085"/>
      <c r="G27" s="2085"/>
      <c r="H27" s="2085"/>
      <c r="I27" s="2086"/>
      <c r="J27" s="1494"/>
      <c r="K27" s="1494" t="str">
        <f>A27</f>
        <v>CRITERION D - BONUS INDICATOR FOR NEWLY HIRED FACULTY (MAX = 20 POINTS)</v>
      </c>
      <c r="M27" s="2502" t="str">
        <f>A27</f>
        <v>CRITERION D - BONUS INDICATOR FOR NEWLY HIRED FACULTY (MAX = 20 POINTS)</v>
      </c>
      <c r="N27" s="2502"/>
      <c r="O27" s="2502"/>
    </row>
    <row r="28" spans="1:15" s="3" customFormat="1" ht="28.2" thickBot="1" x14ac:dyDescent="0.35">
      <c r="A28" s="2492" t="s">
        <v>66</v>
      </c>
      <c r="B28" s="2493"/>
      <c r="C28" s="2493"/>
      <c r="D28" s="2493"/>
      <c r="E28" s="2493"/>
      <c r="F28" s="2493"/>
      <c r="G28" s="2494"/>
      <c r="H28" s="204" t="s">
        <v>171</v>
      </c>
      <c r="I28" s="72" t="s">
        <v>19</v>
      </c>
      <c r="J28" s="1517"/>
      <c r="K28" s="233" t="s">
        <v>447</v>
      </c>
      <c r="L28" s="64"/>
      <c r="M28" s="913" t="s">
        <v>174</v>
      </c>
      <c r="N28" s="914" t="s">
        <v>19</v>
      </c>
      <c r="O28" s="929" t="s">
        <v>447</v>
      </c>
    </row>
    <row r="29" spans="1:15" ht="14.4" x14ac:dyDescent="0.3">
      <c r="A29" s="103" t="s">
        <v>43</v>
      </c>
      <c r="B29" s="2058" t="s">
        <v>596</v>
      </c>
      <c r="C29" s="2058"/>
      <c r="D29" s="2058"/>
      <c r="E29" s="2058"/>
      <c r="F29" s="2058"/>
      <c r="G29" s="2079"/>
      <c r="H29" s="902">
        <f>'Form 4-C&amp;D'!H33</f>
        <v>0</v>
      </c>
      <c r="I29" s="908"/>
      <c r="J29" s="1555"/>
      <c r="K29" s="1669"/>
      <c r="M29" s="920">
        <f>'Form 4-C&amp;D'!N33</f>
        <v>0</v>
      </c>
      <c r="N29" s="920"/>
      <c r="O29" s="934"/>
    </row>
    <row r="30" spans="1:15" ht="15" thickBot="1" x14ac:dyDescent="0.35">
      <c r="A30" s="207" t="s">
        <v>44</v>
      </c>
      <c r="B30" s="2511" t="s">
        <v>597</v>
      </c>
      <c r="C30" s="2512"/>
      <c r="D30" s="2512"/>
      <c r="E30" s="2512"/>
      <c r="F30" s="2512"/>
      <c r="G30" s="2513"/>
      <c r="H30" s="644">
        <f>'Form 4-C&amp;D'!H45</f>
        <v>0</v>
      </c>
      <c r="I30" s="909"/>
      <c r="J30" s="1555"/>
      <c r="K30" s="1613"/>
      <c r="M30" s="924">
        <f>'Form 4-C&amp;D'!N45</f>
        <v>0</v>
      </c>
      <c r="N30" s="924"/>
      <c r="O30" s="935"/>
    </row>
    <row r="31" spans="1:15" s="7" customFormat="1" ht="15" thickBot="1" x14ac:dyDescent="0.35">
      <c r="A31" s="208"/>
      <c r="B31" s="209"/>
      <c r="C31" s="2508" t="s">
        <v>73</v>
      </c>
      <c r="D31" s="2508"/>
      <c r="E31" s="2508"/>
      <c r="F31" s="2508"/>
      <c r="G31" s="2509"/>
      <c r="H31" s="1414">
        <f>SUM(H29:H30)</f>
        <v>0</v>
      </c>
      <c r="I31" s="910">
        <f>IF(H31&gt;=20,20,H31)</f>
        <v>0</v>
      </c>
      <c r="J31" s="1492"/>
      <c r="K31" s="1667"/>
      <c r="L31" s="206"/>
      <c r="M31" s="1416">
        <f>SUM(M29:M30)</f>
        <v>0</v>
      </c>
      <c r="N31" s="932">
        <f>IF(M31&gt;=20,20,M31)</f>
        <v>0</v>
      </c>
      <c r="O31" s="931"/>
    </row>
    <row r="32" spans="1:15" s="5" customFormat="1" ht="18.600000000000001" thickBot="1" x14ac:dyDescent="0.4">
      <c r="A32" s="210"/>
      <c r="B32" s="2503" t="s">
        <v>80</v>
      </c>
      <c r="C32" s="2503"/>
      <c r="D32" s="2503"/>
      <c r="E32" s="2503"/>
      <c r="F32" s="2503"/>
      <c r="G32" s="2504"/>
      <c r="H32" s="1415">
        <f>H13+H20+H25+H31</f>
        <v>0</v>
      </c>
      <c r="I32" s="911">
        <f>IF((I13+I20+I25+I31)&gt;=100,100,(I13+I20+I25+I31))</f>
        <v>0</v>
      </c>
      <c r="J32" s="1580"/>
      <c r="K32" s="1677"/>
      <c r="L32" s="158"/>
      <c r="M32" s="1418">
        <f>M13+M20+M25+M31</f>
        <v>0</v>
      </c>
      <c r="N32" s="912">
        <f>N13+N20+N25+N31</f>
        <v>0</v>
      </c>
      <c r="O32" s="933"/>
    </row>
    <row r="34" spans="2:13" x14ac:dyDescent="0.25">
      <c r="B34" s="56" t="s">
        <v>188</v>
      </c>
      <c r="D34" s="17" t="s">
        <v>178</v>
      </c>
      <c r="M34" s="17" t="s">
        <v>181</v>
      </c>
    </row>
    <row r="35" spans="2:13" x14ac:dyDescent="0.25">
      <c r="B35" s="56"/>
      <c r="D35" s="15"/>
      <c r="M35" s="20"/>
    </row>
    <row r="36" spans="2:13" x14ac:dyDescent="0.25">
      <c r="B36" s="56"/>
      <c r="D36" s="15"/>
      <c r="M36" s="20"/>
    </row>
    <row r="37" spans="2:13" x14ac:dyDescent="0.25">
      <c r="B37" s="47" t="s">
        <v>11</v>
      </c>
      <c r="C37" s="56"/>
      <c r="D37" s="246" t="s">
        <v>276</v>
      </c>
      <c r="E37" s="55"/>
      <c r="F37" s="56"/>
      <c r="G37" s="57"/>
      <c r="H37" s="57"/>
      <c r="I37" s="57"/>
      <c r="J37" s="198"/>
      <c r="K37" s="198"/>
      <c r="L37" s="19"/>
      <c r="M37" s="19" t="s">
        <v>277</v>
      </c>
    </row>
    <row r="38" spans="2:13" x14ac:dyDescent="0.25">
      <c r="B38" s="47" t="s">
        <v>3</v>
      </c>
      <c r="C38" s="56"/>
      <c r="D38" s="51" t="s">
        <v>3</v>
      </c>
      <c r="E38" s="55"/>
      <c r="F38" s="56"/>
      <c r="G38" s="57"/>
      <c r="H38" s="57"/>
      <c r="I38" s="57"/>
      <c r="J38" s="198"/>
      <c r="K38" s="198"/>
      <c r="L38" s="51"/>
      <c r="M38" s="51" t="s">
        <v>3</v>
      </c>
    </row>
    <row r="39" spans="2:13" x14ac:dyDescent="0.25">
      <c r="B39" s="55"/>
      <c r="C39" s="55"/>
      <c r="D39" s="49"/>
      <c r="E39" s="56"/>
      <c r="F39" s="56"/>
      <c r="G39" s="57"/>
      <c r="H39" s="57"/>
      <c r="I39" s="57"/>
      <c r="J39" s="198"/>
      <c r="K39" s="198"/>
      <c r="L39" s="242"/>
      <c r="M39" s="242"/>
    </row>
    <row r="40" spans="2:13" x14ac:dyDescent="0.25">
      <c r="D40" s="49"/>
      <c r="E40" s="56"/>
      <c r="F40" s="56"/>
      <c r="G40" s="57"/>
      <c r="H40" s="57"/>
      <c r="I40" s="57"/>
      <c r="J40" s="198"/>
      <c r="K40" s="198"/>
      <c r="L40" s="242"/>
      <c r="M40" s="242"/>
    </row>
    <row r="41" spans="2:13" x14ac:dyDescent="0.25">
      <c r="D41" s="246" t="s">
        <v>275</v>
      </c>
      <c r="E41" s="65"/>
      <c r="F41" s="65"/>
      <c r="G41" s="59"/>
      <c r="H41" s="59"/>
      <c r="I41" s="59"/>
      <c r="J41" s="88"/>
      <c r="K41" s="88"/>
      <c r="L41" s="19"/>
      <c r="M41" s="19" t="s">
        <v>277</v>
      </c>
    </row>
    <row r="42" spans="2:13" x14ac:dyDescent="0.25">
      <c r="D42" s="51" t="s">
        <v>3</v>
      </c>
      <c r="E42" s="65"/>
      <c r="F42" s="65"/>
      <c r="G42" s="59"/>
      <c r="H42" s="59"/>
      <c r="I42" s="59"/>
      <c r="J42" s="88"/>
      <c r="K42" s="88"/>
      <c r="L42" s="51"/>
      <c r="M42" s="51" t="s">
        <v>3</v>
      </c>
    </row>
    <row r="43" spans="2:13" x14ac:dyDescent="0.25">
      <c r="G43" s="152"/>
      <c r="I43" s="95"/>
      <c r="J43" s="206"/>
      <c r="K43" s="206"/>
      <c r="L43" s="188"/>
      <c r="M43" s="188"/>
    </row>
    <row r="44" spans="2:13" x14ac:dyDescent="0.25">
      <c r="G44" s="152"/>
      <c r="I44" s="95"/>
      <c r="J44" s="206"/>
      <c r="K44" s="206"/>
      <c r="L44" s="192"/>
    </row>
    <row r="45" spans="2:13" x14ac:dyDescent="0.25">
      <c r="G45" s="152"/>
      <c r="I45" s="95"/>
      <c r="J45" s="206"/>
      <c r="K45" s="206"/>
      <c r="L45" s="188"/>
    </row>
  </sheetData>
  <sheetProtection algorithmName="SHA-512" hashValue="sC7FgT+xraPK9xpPxQEtnKGaiTrYaPlLuAZrRL9YFEgIJA8GvOGN8wZS14rjSBFeEofvV9E0K5Wl/z0E1EYy/g==" saltValue="Oe8LJFH1myuOWStUGFOG/g==" spinCount="100000" sheet="1" formatRows="0"/>
  <mergeCells count="39">
    <mergeCell ref="M1:O1"/>
    <mergeCell ref="M3:O3"/>
    <mergeCell ref="M4:O4"/>
    <mergeCell ref="M10:O10"/>
    <mergeCell ref="M15:O15"/>
    <mergeCell ref="M22:O22"/>
    <mergeCell ref="M27:O27"/>
    <mergeCell ref="B32:G32"/>
    <mergeCell ref="B19:G19"/>
    <mergeCell ref="A21:I21"/>
    <mergeCell ref="A22:I22"/>
    <mergeCell ref="C31:G31"/>
    <mergeCell ref="A28:G28"/>
    <mergeCell ref="B29:G29"/>
    <mergeCell ref="B24:G24"/>
    <mergeCell ref="A23:G23"/>
    <mergeCell ref="B30:G30"/>
    <mergeCell ref="C20:G20"/>
    <mergeCell ref="C25:G25"/>
    <mergeCell ref="A9:I9"/>
    <mergeCell ref="A10:I10"/>
    <mergeCell ref="A11:G11"/>
    <mergeCell ref="A15:I15"/>
    <mergeCell ref="A27:I27"/>
    <mergeCell ref="A14:I14"/>
    <mergeCell ref="A16:G16"/>
    <mergeCell ref="B17:G17"/>
    <mergeCell ref="B12:G12"/>
    <mergeCell ref="B18:G18"/>
    <mergeCell ref="C13:G13"/>
    <mergeCell ref="A8:C8"/>
    <mergeCell ref="D8:I8"/>
    <mergeCell ref="A7:C7"/>
    <mergeCell ref="D7:I7"/>
    <mergeCell ref="A1:I1"/>
    <mergeCell ref="A4:I4"/>
    <mergeCell ref="A3:I3"/>
    <mergeCell ref="A6:C6"/>
    <mergeCell ref="D6:I6"/>
  </mergeCells>
  <pageMargins left="0.19685039370078741" right="0.19685039370078741" top="0.59055118110236227" bottom="0.39370078740157483" header="0.31496062992125984" footer="0.31496062992125984"/>
  <pageSetup paperSize="9" orientation="portrait" r:id="rId1"/>
  <ignoredErrors>
    <ignoredError sqref="A12 A17 A18 A19 A24 A29:A3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4E6A1-50BF-4AB9-BC2E-17E095C56CF0}">
  <dimension ref="A1:AX79"/>
  <sheetViews>
    <sheetView showGridLines="0" zoomScaleNormal="100" zoomScaleSheetLayoutView="100" workbookViewId="0">
      <selection activeCell="N41" sqref="N41:P41"/>
    </sheetView>
  </sheetViews>
  <sheetFormatPr defaultRowHeight="13.8" x14ac:dyDescent="0.3"/>
  <cols>
    <col min="1" max="1" width="8.77734375" style="1680" customWidth="1"/>
    <col min="2" max="2" width="3.77734375" style="1680" customWidth="1"/>
    <col min="3" max="3" width="4.44140625" style="1680" customWidth="1"/>
    <col min="4" max="4" width="4.88671875" style="1680" bestFit="1" customWidth="1"/>
    <col min="5" max="5" width="5.5546875" style="1680" bestFit="1" customWidth="1"/>
    <col min="6" max="6" width="4.77734375" style="1680" customWidth="1"/>
    <col min="7" max="7" width="6.33203125" style="1680" customWidth="1"/>
    <col min="8" max="8" width="5.5546875" style="1680" bestFit="1" customWidth="1"/>
    <col min="9" max="9" width="6.33203125" style="1680" customWidth="1"/>
    <col min="10" max="10" width="4.88671875" style="1680" bestFit="1" customWidth="1"/>
    <col min="11" max="11" width="5.5546875" style="1680" bestFit="1" customWidth="1"/>
    <col min="12" max="12" width="6.33203125" style="1680" customWidth="1"/>
    <col min="13" max="13" width="4.88671875" style="1680" bestFit="1" customWidth="1"/>
    <col min="14" max="14" width="5.5546875" style="1764" bestFit="1" customWidth="1"/>
    <col min="15" max="15" width="6.33203125" style="1764" customWidth="1"/>
    <col min="16" max="16" width="18" style="1765" customWidth="1"/>
    <col min="17" max="17" width="0.88671875" style="1731" customWidth="1"/>
    <col min="18" max="18" width="92.33203125" style="1731" hidden="1" customWidth="1"/>
    <col min="19" max="19" width="1.77734375" style="1731" customWidth="1"/>
    <col min="20" max="20" width="8.44140625" style="1680" customWidth="1"/>
    <col min="21" max="21" width="3.77734375" style="1680" customWidth="1"/>
    <col min="22" max="22" width="5.109375" style="1680" customWidth="1"/>
    <col min="23" max="23" width="4.88671875" style="1680" customWidth="1"/>
    <col min="24" max="24" width="5.5546875" style="1680" customWidth="1"/>
    <col min="25" max="25" width="4.77734375" style="1680" customWidth="1"/>
    <col min="26" max="26" width="5.6640625" style="1680" bestFit="1" customWidth="1"/>
    <col min="27" max="32" width="5.33203125" style="1680" customWidth="1"/>
    <col min="33" max="33" width="5.5546875" style="1764" customWidth="1"/>
    <col min="34" max="34" width="3.88671875" style="1764" customWidth="1"/>
    <col min="35" max="35" width="12.88671875" style="1765" customWidth="1"/>
    <col min="36" max="36" width="17.6640625" style="1766" customWidth="1"/>
    <col min="37" max="42" width="8.88671875" style="1680" customWidth="1"/>
    <col min="43" max="43" width="8.88671875" style="1680" hidden="1" customWidth="1"/>
    <col min="44" max="44" width="16" style="1680" customWidth="1"/>
    <col min="45" max="45" width="8.88671875" style="1687" hidden="1" customWidth="1"/>
    <col min="46" max="46" width="8.88671875" style="1680" hidden="1" customWidth="1"/>
    <col min="47" max="49" width="8.88671875" style="1680" customWidth="1"/>
    <col min="50" max="50" width="8.88671875" style="1680" hidden="1" customWidth="1"/>
    <col min="51" max="54" width="8.88671875" style="1680" customWidth="1"/>
    <col min="55" max="16384" width="8.88671875" style="1680"/>
  </cols>
  <sheetData>
    <row r="1" spans="1:36" x14ac:dyDescent="0.3">
      <c r="A1" s="2594" t="s">
        <v>10</v>
      </c>
      <c r="B1" s="2594"/>
      <c r="C1" s="2594"/>
      <c r="D1" s="2594"/>
      <c r="E1" s="2594"/>
      <c r="F1" s="2594"/>
      <c r="G1" s="2594"/>
      <c r="H1" s="2594"/>
      <c r="I1" s="2594"/>
      <c r="J1" s="2594"/>
      <c r="K1" s="2594"/>
      <c r="L1" s="2594"/>
      <c r="M1" s="2594"/>
      <c r="N1" s="2594"/>
      <c r="O1" s="2594"/>
      <c r="P1" s="2594"/>
      <c r="Q1" s="1761"/>
      <c r="R1" s="1761" t="str">
        <f>A1</f>
        <v>FACULTY POSITION RECLASSIFICATION FOR SUCs</v>
      </c>
      <c r="S1" s="1761"/>
      <c r="T1" s="2594" t="s">
        <v>10</v>
      </c>
      <c r="U1" s="2594"/>
      <c r="V1" s="2594"/>
      <c r="W1" s="2594"/>
      <c r="X1" s="2594"/>
      <c r="Y1" s="2594"/>
      <c r="Z1" s="2594"/>
      <c r="AA1" s="2594"/>
      <c r="AB1" s="2594"/>
      <c r="AC1" s="2594"/>
      <c r="AD1" s="2594"/>
      <c r="AE1" s="2594"/>
      <c r="AF1" s="2594"/>
      <c r="AG1" s="2594"/>
      <c r="AH1" s="2594"/>
      <c r="AI1" s="2594"/>
      <c r="AJ1" s="1762"/>
    </row>
    <row r="2" spans="1:36" x14ac:dyDescent="0.3">
      <c r="A2" s="2594" t="s">
        <v>146</v>
      </c>
      <c r="B2" s="2594"/>
      <c r="C2" s="2594"/>
      <c r="D2" s="2594"/>
      <c r="E2" s="2594"/>
      <c r="F2" s="2594"/>
      <c r="G2" s="2594"/>
      <c r="H2" s="2594"/>
      <c r="I2" s="2594"/>
      <c r="J2" s="2594"/>
      <c r="K2" s="2594"/>
      <c r="L2" s="2594"/>
      <c r="M2" s="2594"/>
      <c r="N2" s="2594"/>
      <c r="O2" s="2594"/>
      <c r="P2" s="2594"/>
      <c r="Q2" s="1761"/>
      <c r="R2" s="1761" t="str">
        <f>A2</f>
        <v>INDIVIDUAL SUMMARY SHEET</v>
      </c>
      <c r="S2" s="1761"/>
      <c r="T2" s="2594" t="s">
        <v>146</v>
      </c>
      <c r="U2" s="2594"/>
      <c r="V2" s="2594"/>
      <c r="W2" s="2594"/>
      <c r="X2" s="2594"/>
      <c r="Y2" s="2594"/>
      <c r="Z2" s="2594"/>
      <c r="AA2" s="2594"/>
      <c r="AB2" s="2594"/>
      <c r="AC2" s="2594"/>
      <c r="AD2" s="2594"/>
      <c r="AE2" s="2594"/>
      <c r="AF2" s="2594"/>
      <c r="AG2" s="2594"/>
      <c r="AH2" s="2594"/>
      <c r="AI2" s="2594"/>
      <c r="AJ2" s="1762"/>
    </row>
    <row r="3" spans="1:36" ht="14.4" thickBot="1" x14ac:dyDescent="0.35">
      <c r="A3" s="1763"/>
      <c r="B3" s="1763"/>
      <c r="C3" s="1763"/>
      <c r="D3" s="1763"/>
      <c r="E3" s="1763"/>
      <c r="F3" s="1763"/>
      <c r="G3" s="1763"/>
      <c r="H3" s="1763"/>
      <c r="I3" s="1763"/>
      <c r="J3" s="1763"/>
      <c r="K3" s="1763"/>
      <c r="L3" s="1763"/>
      <c r="M3" s="1763"/>
      <c r="T3" s="1763"/>
      <c r="U3" s="1763"/>
      <c r="V3" s="1763"/>
      <c r="W3" s="1763"/>
      <c r="X3" s="1763"/>
      <c r="Y3" s="1763"/>
      <c r="Z3" s="1763"/>
      <c r="AA3" s="1763"/>
      <c r="AB3" s="1763"/>
      <c r="AC3" s="1763"/>
      <c r="AD3" s="1763"/>
      <c r="AE3" s="1763"/>
      <c r="AF3" s="1763"/>
    </row>
    <row r="4" spans="1:36" ht="14.4" customHeight="1" x14ac:dyDescent="0.3">
      <c r="A4" s="1767" t="str">
        <f>'Request Form'!B6</f>
        <v>LAST NAME:</v>
      </c>
      <c r="B4" s="1768"/>
      <c r="C4" s="1769"/>
      <c r="D4" s="2601">
        <f>Form1_A!E3</f>
        <v>0</v>
      </c>
      <c r="E4" s="2602"/>
      <c r="F4" s="2602"/>
      <c r="G4" s="2602"/>
      <c r="H4" s="2602"/>
      <c r="I4" s="2602"/>
      <c r="J4" s="2602"/>
      <c r="K4" s="2602"/>
      <c r="L4" s="2602"/>
      <c r="M4" s="2602"/>
      <c r="N4" s="2602"/>
      <c r="O4" s="2602"/>
      <c r="P4" s="2603"/>
      <c r="Q4" s="981"/>
      <c r="R4" s="981"/>
      <c r="S4" s="981"/>
      <c r="T4" s="2566" t="str">
        <f>'Request Form'!B6</f>
        <v>LAST NAME:</v>
      </c>
      <c r="U4" s="2567"/>
      <c r="V4" s="2568"/>
      <c r="W4" s="2588">
        <f>Form1_A!E3</f>
        <v>0</v>
      </c>
      <c r="X4" s="2589"/>
      <c r="Y4" s="2589"/>
      <c r="Z4" s="2589"/>
      <c r="AA4" s="2589"/>
      <c r="AB4" s="2589"/>
      <c r="AC4" s="2589"/>
      <c r="AD4" s="2589"/>
      <c r="AE4" s="2589"/>
      <c r="AF4" s="2589"/>
      <c r="AG4" s="2589"/>
      <c r="AH4" s="2589"/>
      <c r="AI4" s="2589"/>
      <c r="AJ4" s="2590"/>
    </row>
    <row r="5" spans="1:36" x14ac:dyDescent="0.3">
      <c r="A5" s="1770" t="str">
        <f>'Request Form'!B7</f>
        <v>FIRST NAME, EXT.:</v>
      </c>
      <c r="B5" s="292"/>
      <c r="C5" s="1771"/>
      <c r="D5" s="2604">
        <f>'KRA IV'!D7:I7</f>
        <v>0</v>
      </c>
      <c r="E5" s="2605"/>
      <c r="F5" s="2605"/>
      <c r="G5" s="2605"/>
      <c r="H5" s="2605"/>
      <c r="I5" s="2605"/>
      <c r="J5" s="2605"/>
      <c r="K5" s="2605"/>
      <c r="L5" s="2605"/>
      <c r="M5" s="2605"/>
      <c r="N5" s="2605"/>
      <c r="O5" s="2605"/>
      <c r="P5" s="2606"/>
      <c r="Q5" s="981"/>
      <c r="R5" s="981"/>
      <c r="S5" s="981"/>
      <c r="T5" s="2569" t="str">
        <f>'Request Form'!B7</f>
        <v>FIRST NAME, EXT.:</v>
      </c>
      <c r="U5" s="2570"/>
      <c r="V5" s="2571"/>
      <c r="W5" s="2591">
        <f>'Request Form'!C7</f>
        <v>0</v>
      </c>
      <c r="X5" s="2592"/>
      <c r="Y5" s="2592"/>
      <c r="Z5" s="2592"/>
      <c r="AA5" s="2592"/>
      <c r="AB5" s="2592"/>
      <c r="AC5" s="2592"/>
      <c r="AD5" s="2592"/>
      <c r="AE5" s="2592"/>
      <c r="AF5" s="2592"/>
      <c r="AG5" s="2592"/>
      <c r="AH5" s="2592"/>
      <c r="AI5" s="2592"/>
      <c r="AJ5" s="2593"/>
    </row>
    <row r="6" spans="1:36" x14ac:dyDescent="0.3">
      <c r="A6" s="1770" t="str">
        <f>'Request Form'!B8</f>
        <v>MIDDLE NAME:</v>
      </c>
      <c r="B6" s="292"/>
      <c r="C6" s="1771"/>
      <c r="D6" s="2604">
        <f>Form1_A!E5</f>
        <v>0</v>
      </c>
      <c r="E6" s="2605"/>
      <c r="F6" s="2605"/>
      <c r="G6" s="2605"/>
      <c r="H6" s="2605"/>
      <c r="I6" s="2605"/>
      <c r="J6" s="2605"/>
      <c r="K6" s="2605"/>
      <c r="L6" s="2605"/>
      <c r="M6" s="2605"/>
      <c r="N6" s="2605"/>
      <c r="O6" s="2605"/>
      <c r="P6" s="2606"/>
      <c r="Q6" s="981"/>
      <c r="R6" s="981"/>
      <c r="S6" s="981"/>
      <c r="T6" s="2572" t="str">
        <f>'Request Form'!B8</f>
        <v>MIDDLE NAME:</v>
      </c>
      <c r="U6" s="2080"/>
      <c r="V6" s="2573"/>
      <c r="W6" s="2591">
        <f>'Request Form'!C8</f>
        <v>0</v>
      </c>
      <c r="X6" s="2592"/>
      <c r="Y6" s="2592"/>
      <c r="Z6" s="2592"/>
      <c r="AA6" s="2592"/>
      <c r="AB6" s="2592"/>
      <c r="AC6" s="2592"/>
      <c r="AD6" s="2592"/>
      <c r="AE6" s="2592"/>
      <c r="AF6" s="2592"/>
      <c r="AG6" s="2592"/>
      <c r="AH6" s="2592"/>
      <c r="AI6" s="2592"/>
      <c r="AJ6" s="2593"/>
    </row>
    <row r="7" spans="1:36" ht="4.95" customHeight="1" thickBot="1" x14ac:dyDescent="0.35">
      <c r="A7" s="1763"/>
      <c r="B7" s="1763"/>
      <c r="C7" s="1763"/>
      <c r="D7" s="1763"/>
      <c r="E7" s="1763"/>
      <c r="F7" s="1763"/>
      <c r="G7" s="1763"/>
      <c r="H7" s="1763"/>
      <c r="I7" s="1763"/>
      <c r="J7" s="1763"/>
      <c r="K7" s="1763"/>
      <c r="L7" s="1763"/>
      <c r="M7" s="1763"/>
      <c r="T7" s="1763"/>
      <c r="U7" s="1763"/>
      <c r="V7" s="1763"/>
      <c r="W7" s="1763"/>
      <c r="X7" s="1763"/>
      <c r="Y7" s="1763"/>
      <c r="Z7" s="1763"/>
      <c r="AA7" s="1763"/>
      <c r="AB7" s="1763"/>
      <c r="AC7" s="1763"/>
      <c r="AD7" s="1763"/>
      <c r="AE7" s="1763"/>
      <c r="AF7" s="1763"/>
      <c r="AJ7" s="1772"/>
    </row>
    <row r="8" spans="1:36" ht="14.4" thickBot="1" x14ac:dyDescent="0.35">
      <c r="A8" s="2539" t="s">
        <v>145</v>
      </c>
      <c r="B8" s="2540"/>
      <c r="C8" s="2540"/>
      <c r="D8" s="2540"/>
      <c r="E8" s="2540"/>
      <c r="F8" s="2540"/>
      <c r="G8" s="2540"/>
      <c r="H8" s="2540"/>
      <c r="I8" s="2540"/>
      <c r="J8" s="2540"/>
      <c r="K8" s="2540"/>
      <c r="L8" s="1739"/>
      <c r="M8" s="1739"/>
      <c r="N8" s="1740"/>
      <c r="O8" s="1740"/>
      <c r="P8" s="1773" t="s">
        <v>230</v>
      </c>
      <c r="Q8" s="1727"/>
      <c r="R8" s="1604" t="s">
        <v>447</v>
      </c>
      <c r="S8" s="1727"/>
      <c r="T8" s="2539" t="s">
        <v>145</v>
      </c>
      <c r="U8" s="2540"/>
      <c r="V8" s="2540"/>
      <c r="W8" s="2540"/>
      <c r="X8" s="2540"/>
      <c r="Y8" s="2540"/>
      <c r="Z8" s="2540"/>
      <c r="AA8" s="2540"/>
      <c r="AB8" s="2540"/>
      <c r="AC8" s="2540"/>
      <c r="AD8" s="2540"/>
      <c r="AE8" s="1739"/>
      <c r="AF8" s="1739"/>
      <c r="AG8" s="1740"/>
      <c r="AH8" s="1740"/>
      <c r="AI8" s="1586" t="s">
        <v>174</v>
      </c>
      <c r="AJ8" s="1602" t="s">
        <v>447</v>
      </c>
    </row>
    <row r="9" spans="1:36" ht="14.4" thickBot="1" x14ac:dyDescent="0.35">
      <c r="A9" s="1714" t="s">
        <v>147</v>
      </c>
      <c r="B9" s="1715"/>
      <c r="C9" s="1715"/>
      <c r="D9" s="1715"/>
      <c r="E9" s="1715"/>
      <c r="F9" s="1716"/>
      <c r="G9" s="1716"/>
      <c r="H9" s="1716"/>
      <c r="I9" s="1716"/>
      <c r="J9" s="1716"/>
      <c r="K9" s="1716"/>
      <c r="L9" s="1716"/>
      <c r="M9" s="1716"/>
      <c r="N9" s="1717"/>
      <c r="O9" s="1717"/>
      <c r="P9" s="1718"/>
      <c r="Q9" s="1581"/>
      <c r="R9" s="1719" t="str">
        <f>A9</f>
        <v>KRA I - INSTRUCTION (100 POINTS)</v>
      </c>
      <c r="S9" s="1581"/>
      <c r="T9" s="1720" t="s">
        <v>147</v>
      </c>
      <c r="U9" s="1721"/>
      <c r="V9" s="1721"/>
      <c r="W9" s="1721"/>
      <c r="X9" s="1721"/>
      <c r="Y9" s="1722"/>
      <c r="Z9" s="1722"/>
      <c r="AA9" s="1722"/>
      <c r="AB9" s="1722"/>
      <c r="AC9" s="1722"/>
      <c r="AD9" s="1722"/>
      <c r="AE9" s="1723"/>
      <c r="AF9" s="1723"/>
      <c r="AG9" s="1724"/>
      <c r="AH9" s="1724"/>
      <c r="AI9" s="1725"/>
      <c r="AJ9" s="1726"/>
    </row>
    <row r="10" spans="1:36" x14ac:dyDescent="0.3">
      <c r="A10" s="1678" t="s">
        <v>626</v>
      </c>
      <c r="B10" s="1679"/>
      <c r="C10" s="1679"/>
      <c r="D10" s="1679"/>
      <c r="E10" s="1679"/>
      <c r="F10" s="1679"/>
      <c r="G10" s="1679"/>
      <c r="H10" s="1679"/>
      <c r="I10" s="1679"/>
      <c r="J10" s="1679"/>
      <c r="K10" s="1679"/>
      <c r="L10" s="1679"/>
      <c r="M10" s="1679"/>
      <c r="N10" s="1680"/>
      <c r="O10" s="1680"/>
      <c r="P10" s="1681">
        <f>'KRA I'!I15</f>
        <v>0</v>
      </c>
      <c r="Q10" s="1682"/>
      <c r="R10" s="1683"/>
      <c r="S10" s="1684"/>
      <c r="T10" s="1678" t="s">
        <v>626</v>
      </c>
      <c r="U10" s="1679"/>
      <c r="V10" s="1679"/>
      <c r="W10" s="1679"/>
      <c r="X10" s="1679"/>
      <c r="Y10" s="1679"/>
      <c r="Z10" s="1679"/>
      <c r="AA10" s="1679"/>
      <c r="AB10" s="1679"/>
      <c r="AC10" s="1679"/>
      <c r="AD10" s="1679"/>
      <c r="AE10" s="1679"/>
      <c r="AF10" s="1679"/>
      <c r="AG10" s="1680"/>
      <c r="AH10" s="1680"/>
      <c r="AI10" s="1685">
        <f>'KRA I'!N15</f>
        <v>0</v>
      </c>
      <c r="AJ10" s="1686"/>
    </row>
    <row r="11" spans="1:36" x14ac:dyDescent="0.3">
      <c r="A11" s="1678" t="s">
        <v>627</v>
      </c>
      <c r="B11" s="1156"/>
      <c r="C11" s="1156"/>
      <c r="D11" s="1156"/>
      <c r="E11" s="1156"/>
      <c r="F11" s="1156"/>
      <c r="G11" s="1156"/>
      <c r="H11" s="1156"/>
      <c r="I11" s="1156"/>
      <c r="J11" s="1156"/>
      <c r="K11" s="1156"/>
      <c r="L11" s="1156"/>
      <c r="M11" s="1156"/>
      <c r="N11" s="1680"/>
      <c r="O11" s="1680"/>
      <c r="P11" s="1681">
        <f>'KRA I'!I25</f>
        <v>0</v>
      </c>
      <c r="Q11" s="1682"/>
      <c r="R11" s="1688"/>
      <c r="S11" s="1689"/>
      <c r="T11" s="1678" t="s">
        <v>627</v>
      </c>
      <c r="U11" s="1156"/>
      <c r="V11" s="1156"/>
      <c r="W11" s="1156"/>
      <c r="X11" s="1156"/>
      <c r="Y11" s="1156"/>
      <c r="Z11" s="1156"/>
      <c r="AA11" s="1156"/>
      <c r="AB11" s="1156"/>
      <c r="AC11" s="1156"/>
      <c r="AD11" s="1156"/>
      <c r="AE11" s="1156"/>
      <c r="AF11" s="1156"/>
      <c r="AG11" s="1680"/>
      <c r="AH11" s="1680"/>
      <c r="AI11" s="1685">
        <f>'KRA I'!N25</f>
        <v>0</v>
      </c>
      <c r="AJ11" s="1686"/>
    </row>
    <row r="12" spans="1:36" ht="14.4" thickBot="1" x14ac:dyDescent="0.35">
      <c r="A12" s="1690" t="s">
        <v>628</v>
      </c>
      <c r="B12" s="1691"/>
      <c r="C12" s="1691"/>
      <c r="D12" s="1691"/>
      <c r="E12" s="1691"/>
      <c r="F12" s="1691"/>
      <c r="G12" s="1691"/>
      <c r="H12" s="1691"/>
      <c r="I12" s="1691"/>
      <c r="J12" s="1691"/>
      <c r="K12" s="1691"/>
      <c r="L12" s="1156"/>
      <c r="M12" s="1156"/>
      <c r="N12" s="1680"/>
      <c r="O12" s="1680"/>
      <c r="P12" s="1681">
        <f>'KRA I'!I33</f>
        <v>0</v>
      </c>
      <c r="Q12" s="1682"/>
      <c r="R12" s="1688"/>
      <c r="S12" s="1689"/>
      <c r="T12" s="1690" t="s">
        <v>628</v>
      </c>
      <c r="U12" s="1691"/>
      <c r="V12" s="1691"/>
      <c r="W12" s="1691"/>
      <c r="X12" s="1691"/>
      <c r="Y12" s="1691"/>
      <c r="Z12" s="1691"/>
      <c r="AA12" s="1691"/>
      <c r="AB12" s="1691"/>
      <c r="AC12" s="1691"/>
      <c r="AD12" s="1691"/>
      <c r="AE12" s="1156"/>
      <c r="AF12" s="1156"/>
      <c r="AG12" s="1680"/>
      <c r="AH12" s="1680"/>
      <c r="AI12" s="1692">
        <f>'KRA I'!N33</f>
        <v>0</v>
      </c>
      <c r="AJ12" s="1693"/>
    </row>
    <row r="13" spans="1:36" ht="14.4" thickBot="1" x14ac:dyDescent="0.35">
      <c r="A13" s="2539" t="s">
        <v>14</v>
      </c>
      <c r="B13" s="2540"/>
      <c r="C13" s="2540"/>
      <c r="D13" s="2540"/>
      <c r="E13" s="2540"/>
      <c r="F13" s="2540"/>
      <c r="G13" s="2540"/>
      <c r="H13" s="2540"/>
      <c r="I13" s="2540"/>
      <c r="J13" s="2540"/>
      <c r="K13" s="2540"/>
      <c r="L13" s="1739"/>
      <c r="M13" s="1739"/>
      <c r="N13" s="1740"/>
      <c r="O13" s="1740"/>
      <c r="P13" s="1741">
        <f>P10+P11+P12</f>
        <v>0</v>
      </c>
      <c r="Q13" s="1742"/>
      <c r="R13" s="1743"/>
      <c r="S13" s="1744"/>
      <c r="T13" s="2539" t="s">
        <v>14</v>
      </c>
      <c r="U13" s="2540"/>
      <c r="V13" s="2540"/>
      <c r="W13" s="2540"/>
      <c r="X13" s="2540"/>
      <c r="Y13" s="2540"/>
      <c r="Z13" s="2540"/>
      <c r="AA13" s="2540"/>
      <c r="AB13" s="2540"/>
      <c r="AC13" s="2540"/>
      <c r="AD13" s="2540"/>
      <c r="AE13" s="1739"/>
      <c r="AF13" s="1739"/>
      <c r="AG13" s="1740"/>
      <c r="AH13" s="1740"/>
      <c r="AI13" s="1745">
        <f>AI10+AI11+AI12</f>
        <v>0</v>
      </c>
      <c r="AJ13" s="1746"/>
    </row>
    <row r="14" spans="1:36" ht="14.4" thickBot="1" x14ac:dyDescent="0.35">
      <c r="A14" s="1714" t="s">
        <v>148</v>
      </c>
      <c r="B14" s="1715"/>
      <c r="C14" s="1715"/>
      <c r="D14" s="1715"/>
      <c r="E14" s="1715"/>
      <c r="F14" s="1716"/>
      <c r="G14" s="1716"/>
      <c r="H14" s="1716"/>
      <c r="I14" s="1716"/>
      <c r="J14" s="1716"/>
      <c r="K14" s="1716"/>
      <c r="L14" s="1716"/>
      <c r="M14" s="1716"/>
      <c r="N14" s="1717"/>
      <c r="O14" s="1717"/>
      <c r="P14" s="1736"/>
      <c r="Q14" s="1727"/>
      <c r="R14" s="1719" t="str">
        <f>A14</f>
        <v>KRA II - RESEARCH, INNOVATION AND/OR CREATIVE WORK (100 POINTS)</v>
      </c>
      <c r="S14" s="1581"/>
      <c r="T14" s="1720" t="s">
        <v>148</v>
      </c>
      <c r="U14" s="1721"/>
      <c r="V14" s="1721"/>
      <c r="W14" s="1721"/>
      <c r="X14" s="1721"/>
      <c r="Y14" s="1722"/>
      <c r="Z14" s="1722"/>
      <c r="AA14" s="1722"/>
      <c r="AB14" s="1722"/>
      <c r="AC14" s="1722"/>
      <c r="AD14" s="1722"/>
      <c r="AE14" s="1723"/>
      <c r="AF14" s="1723"/>
      <c r="AG14" s="1724"/>
      <c r="AH14" s="1724"/>
      <c r="AI14" s="1728"/>
      <c r="AJ14" s="1729"/>
    </row>
    <row r="15" spans="1:36" x14ac:dyDescent="0.3">
      <c r="A15" s="1678" t="s">
        <v>629</v>
      </c>
      <c r="B15" s="1156"/>
      <c r="C15" s="1156"/>
      <c r="D15" s="1156"/>
      <c r="E15" s="1156"/>
      <c r="F15" s="1156"/>
      <c r="G15" s="1156"/>
      <c r="H15" s="1156"/>
      <c r="I15" s="1156"/>
      <c r="J15" s="1156"/>
      <c r="K15" s="1156"/>
      <c r="L15" s="1156"/>
      <c r="M15" s="1156"/>
      <c r="N15" s="1680"/>
      <c r="O15" s="1680"/>
      <c r="P15" s="1694">
        <f>'KRA II'!I26</f>
        <v>0</v>
      </c>
      <c r="Q15" s="1695"/>
      <c r="R15" s="1632"/>
      <c r="S15" s="1696"/>
      <c r="T15" s="1678" t="s">
        <v>629</v>
      </c>
      <c r="U15" s="1156"/>
      <c r="V15" s="1156"/>
      <c r="W15" s="1156"/>
      <c r="X15" s="1156"/>
      <c r="Y15" s="1156"/>
      <c r="Z15" s="1156"/>
      <c r="AA15" s="1156"/>
      <c r="AB15" s="1156"/>
      <c r="AC15" s="1156"/>
      <c r="AD15" s="1156"/>
      <c r="AE15" s="1156"/>
      <c r="AF15" s="1156"/>
      <c r="AG15" s="1680"/>
      <c r="AH15" s="1680"/>
      <c r="AI15" s="1697">
        <f>'KRA II'!N26</f>
        <v>0</v>
      </c>
      <c r="AJ15" s="1698"/>
    </row>
    <row r="16" spans="1:36" x14ac:dyDescent="0.3">
      <c r="A16" s="1678" t="s">
        <v>630</v>
      </c>
      <c r="B16" s="1156"/>
      <c r="C16" s="1156"/>
      <c r="D16" s="1156"/>
      <c r="E16" s="1156"/>
      <c r="F16" s="1156"/>
      <c r="G16" s="1156"/>
      <c r="H16" s="1156"/>
      <c r="I16" s="1156"/>
      <c r="J16" s="1156"/>
      <c r="K16" s="1156"/>
      <c r="L16" s="1156"/>
      <c r="M16" s="1156"/>
      <c r="N16" s="1680"/>
      <c r="O16" s="1680"/>
      <c r="P16" s="1694">
        <f>'KRA II'!I53</f>
        <v>0</v>
      </c>
      <c r="Q16" s="1695"/>
      <c r="R16" s="1632"/>
      <c r="S16" s="1696"/>
      <c r="T16" s="1678" t="s">
        <v>630</v>
      </c>
      <c r="U16" s="1156"/>
      <c r="V16" s="1156"/>
      <c r="W16" s="1156"/>
      <c r="X16" s="1156"/>
      <c r="Y16" s="1156"/>
      <c r="Z16" s="1156"/>
      <c r="AA16" s="1156"/>
      <c r="AB16" s="1156"/>
      <c r="AC16" s="1156"/>
      <c r="AD16" s="1156"/>
      <c r="AE16" s="1156"/>
      <c r="AF16" s="1156"/>
      <c r="AG16" s="1680"/>
      <c r="AH16" s="1680"/>
      <c r="AI16" s="1697">
        <f>'KRA II'!N53</f>
        <v>0</v>
      </c>
      <c r="AJ16" s="1698"/>
    </row>
    <row r="17" spans="1:45" ht="14.4" thickBot="1" x14ac:dyDescent="0.35">
      <c r="A17" s="1699" t="s">
        <v>631</v>
      </c>
      <c r="B17" s="1700"/>
      <c r="C17" s="1700"/>
      <c r="D17" s="1700"/>
      <c r="E17" s="1700"/>
      <c r="F17" s="1700"/>
      <c r="G17" s="1700"/>
      <c r="H17" s="1700"/>
      <c r="I17" s="1700"/>
      <c r="J17" s="1700"/>
      <c r="K17" s="1700"/>
      <c r="L17" s="1701"/>
      <c r="M17" s="1701"/>
      <c r="N17" s="1680"/>
      <c r="O17" s="1680"/>
      <c r="P17" s="1694">
        <f>'KRA II'!I62</f>
        <v>0</v>
      </c>
      <c r="Q17" s="1695"/>
      <c r="R17" s="1632"/>
      <c r="S17" s="1696"/>
      <c r="T17" s="1699" t="s">
        <v>631</v>
      </c>
      <c r="U17" s="1700"/>
      <c r="V17" s="1700"/>
      <c r="W17" s="1700"/>
      <c r="X17" s="1700"/>
      <c r="Y17" s="1700"/>
      <c r="Z17" s="1700"/>
      <c r="AA17" s="1700"/>
      <c r="AB17" s="1700"/>
      <c r="AC17" s="1700"/>
      <c r="AD17" s="1700"/>
      <c r="AE17" s="1701"/>
      <c r="AF17" s="1701"/>
      <c r="AG17" s="1680"/>
      <c r="AH17" s="1680"/>
      <c r="AI17" s="1702">
        <f>'KRA II'!N62</f>
        <v>0</v>
      </c>
      <c r="AJ17" s="1703"/>
    </row>
    <row r="18" spans="1:45" ht="14.4" thickBot="1" x14ac:dyDescent="0.35">
      <c r="A18" s="2539" t="s">
        <v>14</v>
      </c>
      <c r="B18" s="2540"/>
      <c r="C18" s="2540"/>
      <c r="D18" s="2540"/>
      <c r="E18" s="2540"/>
      <c r="F18" s="2540"/>
      <c r="G18" s="2540"/>
      <c r="H18" s="2540"/>
      <c r="I18" s="2540"/>
      <c r="J18" s="2540"/>
      <c r="K18" s="2540"/>
      <c r="L18" s="1739"/>
      <c r="M18" s="1739"/>
      <c r="N18" s="1740"/>
      <c r="O18" s="1740"/>
      <c r="P18" s="1747">
        <f>IF(SUM(P15:P17)&gt;=100,100,SUM(P15:P17))</f>
        <v>0</v>
      </c>
      <c r="Q18" s="1748"/>
      <c r="R18" s="1749"/>
      <c r="S18" s="1750"/>
      <c r="T18" s="2539" t="s">
        <v>14</v>
      </c>
      <c r="U18" s="2540"/>
      <c r="V18" s="2540"/>
      <c r="W18" s="2540"/>
      <c r="X18" s="2540"/>
      <c r="Y18" s="2540"/>
      <c r="Z18" s="2540"/>
      <c r="AA18" s="2540"/>
      <c r="AB18" s="2540"/>
      <c r="AC18" s="2540"/>
      <c r="AD18" s="2540"/>
      <c r="AE18" s="1739"/>
      <c r="AF18" s="1739"/>
      <c r="AG18" s="1740"/>
      <c r="AH18" s="1740"/>
      <c r="AI18" s="1751">
        <f>IF(SUM(AI15:AI17)&gt;=100,100,SUM(AI15:AI17))</f>
        <v>0</v>
      </c>
      <c r="AJ18" s="1752"/>
      <c r="AQ18" s="1680" t="s">
        <v>242</v>
      </c>
    </row>
    <row r="19" spans="1:45" ht="14.4" thickBot="1" x14ac:dyDescent="0.35">
      <c r="A19" s="1737" t="s">
        <v>149</v>
      </c>
      <c r="B19" s="1717"/>
      <c r="C19" s="1717"/>
      <c r="D19" s="1717"/>
      <c r="E19" s="1717"/>
      <c r="F19" s="1717"/>
      <c r="G19" s="1717"/>
      <c r="H19" s="1717"/>
      <c r="I19" s="1717"/>
      <c r="J19" s="1717"/>
      <c r="K19" s="1717"/>
      <c r="L19" s="1717"/>
      <c r="M19" s="1717"/>
      <c r="N19" s="1717"/>
      <c r="O19" s="1717"/>
      <c r="P19" s="1738"/>
      <c r="R19" s="1719" t="str">
        <f>A19</f>
        <v>KRA III - EXTENSION SERVICES (100 POINTS)</v>
      </c>
      <c r="S19" s="1581"/>
      <c r="T19" s="1730" t="s">
        <v>149</v>
      </c>
      <c r="U19" s="1724"/>
      <c r="V19" s="1724"/>
      <c r="W19" s="1724"/>
      <c r="X19" s="1724"/>
      <c r="Y19" s="1724"/>
      <c r="Z19" s="1724"/>
      <c r="AA19" s="1724"/>
      <c r="AB19" s="1724"/>
      <c r="AC19" s="1724"/>
      <c r="AD19" s="1724"/>
      <c r="AE19" s="1724"/>
      <c r="AF19" s="1724"/>
      <c r="AG19" s="1724"/>
      <c r="AH19" s="1724"/>
      <c r="AI19" s="1732"/>
      <c r="AJ19" s="1733"/>
      <c r="AQ19" s="1156" t="s">
        <v>365</v>
      </c>
    </row>
    <row r="20" spans="1:45" x14ac:dyDescent="0.3">
      <c r="A20" s="1678" t="s">
        <v>632</v>
      </c>
      <c r="B20" s="1156"/>
      <c r="C20" s="1156"/>
      <c r="D20" s="1156"/>
      <c r="E20" s="1156"/>
      <c r="F20" s="1704"/>
      <c r="G20" s="1704"/>
      <c r="H20" s="1704"/>
      <c r="I20" s="1704"/>
      <c r="J20" s="1704"/>
      <c r="K20" s="1704"/>
      <c r="L20" s="1704"/>
      <c r="M20" s="1704"/>
      <c r="N20" s="1680"/>
      <c r="O20" s="1680"/>
      <c r="P20" s="1705">
        <f>'KRA III'!I13</f>
        <v>0</v>
      </c>
      <c r="Q20" s="1706"/>
      <c r="R20" s="1707"/>
      <c r="S20" s="1708"/>
      <c r="T20" s="1678" t="s">
        <v>632</v>
      </c>
      <c r="U20" s="1156"/>
      <c r="V20" s="1156"/>
      <c r="W20" s="1156"/>
      <c r="X20" s="1156"/>
      <c r="Y20" s="1704"/>
      <c r="Z20" s="1704"/>
      <c r="AA20" s="1704"/>
      <c r="AB20" s="1704"/>
      <c r="AC20" s="1704"/>
      <c r="AD20" s="1704"/>
      <c r="AE20" s="1704"/>
      <c r="AF20" s="1704"/>
      <c r="AG20" s="1680"/>
      <c r="AH20" s="1680"/>
      <c r="AI20" s="1709">
        <f>'KRA III'!N13</f>
        <v>0</v>
      </c>
      <c r="AJ20" s="1710"/>
      <c r="AQ20" s="1156" t="s">
        <v>404</v>
      </c>
    </row>
    <row r="21" spans="1:45" x14ac:dyDescent="0.3">
      <c r="A21" s="1678" t="s">
        <v>633</v>
      </c>
      <c r="B21" s="1156"/>
      <c r="C21" s="1156"/>
      <c r="D21" s="1156"/>
      <c r="E21" s="1156"/>
      <c r="F21" s="1704"/>
      <c r="G21" s="1704"/>
      <c r="H21" s="1704"/>
      <c r="I21" s="1704"/>
      <c r="J21" s="1704"/>
      <c r="K21" s="1704"/>
      <c r="L21" s="1704"/>
      <c r="M21" s="1704"/>
      <c r="N21" s="1680"/>
      <c r="O21" s="1680"/>
      <c r="P21" s="1705">
        <f>'KRA III'!I29</f>
        <v>0</v>
      </c>
      <c r="Q21" s="1706"/>
      <c r="R21" s="1707"/>
      <c r="S21" s="1708"/>
      <c r="T21" s="1678" t="s">
        <v>633</v>
      </c>
      <c r="U21" s="1156"/>
      <c r="V21" s="1156"/>
      <c r="W21" s="1156"/>
      <c r="X21" s="1156"/>
      <c r="Y21" s="1704"/>
      <c r="Z21" s="1704"/>
      <c r="AA21" s="1704"/>
      <c r="AB21" s="1704"/>
      <c r="AC21" s="1704"/>
      <c r="AD21" s="1704"/>
      <c r="AE21" s="1704"/>
      <c r="AF21" s="1704"/>
      <c r="AG21" s="1680"/>
      <c r="AH21" s="1680"/>
      <c r="AI21" s="1709">
        <f>'KRA III'!N29</f>
        <v>0</v>
      </c>
      <c r="AJ21" s="1710"/>
      <c r="AQ21" s="1156" t="s">
        <v>405</v>
      </c>
    </row>
    <row r="22" spans="1:45" x14ac:dyDescent="0.3">
      <c r="A22" s="1678" t="s">
        <v>634</v>
      </c>
      <c r="B22" s="1156"/>
      <c r="C22" s="1156"/>
      <c r="D22" s="1156"/>
      <c r="E22" s="1156"/>
      <c r="F22" s="1704"/>
      <c r="G22" s="1704"/>
      <c r="H22" s="1704"/>
      <c r="I22" s="1704"/>
      <c r="J22" s="1704"/>
      <c r="K22" s="1704"/>
      <c r="L22" s="1704"/>
      <c r="M22" s="1704"/>
      <c r="N22" s="1680"/>
      <c r="O22" s="1680"/>
      <c r="P22" s="1705">
        <f>'KRA III'!I34</f>
        <v>0</v>
      </c>
      <c r="Q22" s="1706"/>
      <c r="R22" s="1707"/>
      <c r="S22" s="1708"/>
      <c r="T22" s="1678" t="s">
        <v>634</v>
      </c>
      <c r="U22" s="1156"/>
      <c r="V22" s="1156"/>
      <c r="W22" s="1156"/>
      <c r="X22" s="1156"/>
      <c r="Y22" s="1704"/>
      <c r="Z22" s="1704"/>
      <c r="AA22" s="1704"/>
      <c r="AB22" s="1704"/>
      <c r="AC22" s="1704"/>
      <c r="AD22" s="1704"/>
      <c r="AE22" s="1704"/>
      <c r="AF22" s="1704"/>
      <c r="AG22" s="1680"/>
      <c r="AH22" s="1680"/>
      <c r="AI22" s="1709">
        <f>'KRA III'!N34</f>
        <v>0</v>
      </c>
      <c r="AJ22" s="1710"/>
      <c r="AQ22" s="1156" t="s">
        <v>406</v>
      </c>
    </row>
    <row r="23" spans="1:45" ht="14.4" thickBot="1" x14ac:dyDescent="0.35">
      <c r="A23" s="1678" t="s">
        <v>635</v>
      </c>
      <c r="B23" s="1156"/>
      <c r="C23" s="1156"/>
      <c r="D23" s="1156"/>
      <c r="E23" s="1156"/>
      <c r="F23" s="1704"/>
      <c r="G23" s="1704"/>
      <c r="H23" s="1704"/>
      <c r="I23" s="1704"/>
      <c r="J23" s="1704"/>
      <c r="K23" s="1704"/>
      <c r="L23" s="1704"/>
      <c r="M23" s="1704"/>
      <c r="N23" s="1680"/>
      <c r="O23" s="1680"/>
      <c r="P23" s="1705">
        <f>'KRA III'!I39</f>
        <v>0</v>
      </c>
      <c r="Q23" s="1706"/>
      <c r="R23" s="1707"/>
      <c r="S23" s="1708"/>
      <c r="T23" s="1678" t="s">
        <v>635</v>
      </c>
      <c r="U23" s="1156"/>
      <c r="V23" s="1156"/>
      <c r="W23" s="1156"/>
      <c r="X23" s="1156"/>
      <c r="Y23" s="1704"/>
      <c r="Z23" s="1704"/>
      <c r="AA23" s="1704"/>
      <c r="AB23" s="1704"/>
      <c r="AC23" s="1704"/>
      <c r="AD23" s="1704"/>
      <c r="AE23" s="1704"/>
      <c r="AF23" s="1704"/>
      <c r="AG23" s="1680"/>
      <c r="AH23" s="1680"/>
      <c r="AI23" s="1711">
        <f>'KRA III'!N39</f>
        <v>0</v>
      </c>
      <c r="AJ23" s="1712"/>
      <c r="AQ23" s="1156" t="s">
        <v>407</v>
      </c>
      <c r="AS23" s="1687" t="s">
        <v>242</v>
      </c>
    </row>
    <row r="24" spans="1:45" ht="14.4" thickBot="1" x14ac:dyDescent="0.35">
      <c r="A24" s="2539" t="s">
        <v>14</v>
      </c>
      <c r="B24" s="2540"/>
      <c r="C24" s="2540"/>
      <c r="D24" s="2540"/>
      <c r="E24" s="2540"/>
      <c r="F24" s="2540"/>
      <c r="G24" s="2540"/>
      <c r="H24" s="2540"/>
      <c r="I24" s="2540"/>
      <c r="J24" s="2540"/>
      <c r="K24" s="2540"/>
      <c r="L24" s="1739"/>
      <c r="M24" s="1739"/>
      <c r="N24" s="1740"/>
      <c r="O24" s="1740"/>
      <c r="P24" s="1747">
        <f>IF(SUM(P20:P23)&gt;=100,100,SUM(P20:P23))</f>
        <v>0</v>
      </c>
      <c r="Q24" s="1748"/>
      <c r="R24" s="1753"/>
      <c r="S24" s="1748"/>
      <c r="T24" s="2539" t="s">
        <v>14</v>
      </c>
      <c r="U24" s="2540"/>
      <c r="V24" s="2540"/>
      <c r="W24" s="2540"/>
      <c r="X24" s="2540"/>
      <c r="Y24" s="2540"/>
      <c r="Z24" s="2540"/>
      <c r="AA24" s="2540"/>
      <c r="AB24" s="2540"/>
      <c r="AC24" s="2540"/>
      <c r="AD24" s="2540"/>
      <c r="AE24" s="1739"/>
      <c r="AF24" s="1739"/>
      <c r="AG24" s="1740"/>
      <c r="AH24" s="1740"/>
      <c r="AI24" s="1751">
        <f>IF(SUM(AI20:AI23)&gt;=100,100,SUM(AI20:AI23))</f>
        <v>0</v>
      </c>
      <c r="AJ24" s="1752"/>
      <c r="AQ24" s="1156" t="s">
        <v>408</v>
      </c>
      <c r="AS24" s="1687">
        <v>1</v>
      </c>
    </row>
    <row r="25" spans="1:45" ht="14.4" thickBot="1" x14ac:dyDescent="0.35">
      <c r="A25" s="1737" t="s">
        <v>150</v>
      </c>
      <c r="B25" s="1717"/>
      <c r="C25" s="1717"/>
      <c r="D25" s="1717"/>
      <c r="E25" s="1717"/>
      <c r="F25" s="1717"/>
      <c r="G25" s="1717"/>
      <c r="H25" s="1717"/>
      <c r="I25" s="1717"/>
      <c r="J25" s="1717"/>
      <c r="K25" s="1717"/>
      <c r="L25" s="1717"/>
      <c r="M25" s="1717"/>
      <c r="N25" s="1717"/>
      <c r="O25" s="1717"/>
      <c r="P25" s="1738"/>
      <c r="R25" s="1719" t="str">
        <f>A25</f>
        <v>KRA IV - PROFESSIONAL DEVELOPMENT (100 POINTS)</v>
      </c>
      <c r="S25" s="1581"/>
      <c r="T25" s="1730" t="s">
        <v>150</v>
      </c>
      <c r="U25" s="1724"/>
      <c r="V25" s="1724"/>
      <c r="W25" s="1724"/>
      <c r="X25" s="1724"/>
      <c r="Y25" s="1724"/>
      <c r="Z25" s="1724"/>
      <c r="AA25" s="1724"/>
      <c r="AB25" s="1724"/>
      <c r="AC25" s="1724"/>
      <c r="AD25" s="1724"/>
      <c r="AE25" s="1724"/>
      <c r="AF25" s="1724"/>
      <c r="AG25" s="1724"/>
      <c r="AH25" s="1724"/>
      <c r="AI25" s="1734"/>
      <c r="AJ25" s="1735"/>
      <c r="AQ25" s="1156" t="s">
        <v>409</v>
      </c>
      <c r="AS25" s="1687">
        <v>2</v>
      </c>
    </row>
    <row r="26" spans="1:45" x14ac:dyDescent="0.3">
      <c r="A26" s="1678" t="s">
        <v>636</v>
      </c>
      <c r="B26" s="1156"/>
      <c r="C26" s="1156"/>
      <c r="D26" s="1156"/>
      <c r="E26" s="1156"/>
      <c r="F26" s="1704"/>
      <c r="G26" s="1704"/>
      <c r="H26" s="1704"/>
      <c r="I26" s="1704"/>
      <c r="J26" s="1704"/>
      <c r="K26" s="1704"/>
      <c r="L26" s="1704"/>
      <c r="M26" s="1704"/>
      <c r="N26" s="1680"/>
      <c r="O26" s="1680"/>
      <c r="P26" s="1705">
        <f>'KRA IV'!I13</f>
        <v>0</v>
      </c>
      <c r="Q26" s="1706"/>
      <c r="R26" s="1707"/>
      <c r="S26" s="1708"/>
      <c r="T26" s="1678" t="s">
        <v>636</v>
      </c>
      <c r="U26" s="1156"/>
      <c r="V26" s="1156"/>
      <c r="W26" s="1156"/>
      <c r="X26" s="1156"/>
      <c r="Y26" s="1704"/>
      <c r="Z26" s="1704"/>
      <c r="AA26" s="1704"/>
      <c r="AB26" s="1704"/>
      <c r="AC26" s="1704"/>
      <c r="AD26" s="1704"/>
      <c r="AE26" s="1704"/>
      <c r="AF26" s="1704"/>
      <c r="AG26" s="1680"/>
      <c r="AH26" s="1680"/>
      <c r="AI26" s="1709">
        <f>'KRA IV'!N13</f>
        <v>0</v>
      </c>
      <c r="AJ26" s="1710"/>
      <c r="AQ26" s="1156" t="s">
        <v>410</v>
      </c>
      <c r="AS26" s="1687">
        <v>3</v>
      </c>
    </row>
    <row r="27" spans="1:45" x14ac:dyDescent="0.3">
      <c r="A27" s="1678" t="s">
        <v>637</v>
      </c>
      <c r="B27" s="1156"/>
      <c r="C27" s="1156"/>
      <c r="D27" s="1156"/>
      <c r="E27" s="1156"/>
      <c r="F27" s="1704"/>
      <c r="G27" s="1704"/>
      <c r="H27" s="1704"/>
      <c r="I27" s="1704"/>
      <c r="J27" s="1704"/>
      <c r="K27" s="1704"/>
      <c r="L27" s="1704"/>
      <c r="M27" s="1704"/>
      <c r="N27" s="1680"/>
      <c r="O27" s="1680"/>
      <c r="P27" s="1705">
        <f>'KRA IV'!I20</f>
        <v>0</v>
      </c>
      <c r="Q27" s="1706"/>
      <c r="R27" s="1707"/>
      <c r="S27" s="1708"/>
      <c r="T27" s="1678" t="s">
        <v>637</v>
      </c>
      <c r="U27" s="1156"/>
      <c r="V27" s="1156"/>
      <c r="W27" s="1156"/>
      <c r="X27" s="1156"/>
      <c r="Y27" s="1704"/>
      <c r="Z27" s="1704"/>
      <c r="AA27" s="1704"/>
      <c r="AB27" s="1704"/>
      <c r="AC27" s="1704"/>
      <c r="AD27" s="1704"/>
      <c r="AE27" s="1704"/>
      <c r="AF27" s="1704"/>
      <c r="AG27" s="1680"/>
      <c r="AH27" s="1680"/>
      <c r="AI27" s="1709">
        <f>'KRA IV'!N20</f>
        <v>0</v>
      </c>
      <c r="AJ27" s="1710"/>
      <c r="AQ27" s="1156" t="s">
        <v>411</v>
      </c>
      <c r="AS27" s="1687">
        <v>4</v>
      </c>
    </row>
    <row r="28" spans="1:45" x14ac:dyDescent="0.3">
      <c r="A28" s="1678" t="s">
        <v>638</v>
      </c>
      <c r="B28" s="1156"/>
      <c r="C28" s="1156"/>
      <c r="D28" s="1156"/>
      <c r="E28" s="1156"/>
      <c r="F28" s="1704"/>
      <c r="G28" s="1704"/>
      <c r="H28" s="1704"/>
      <c r="I28" s="1704"/>
      <c r="J28" s="1704"/>
      <c r="K28" s="1704"/>
      <c r="L28" s="1704"/>
      <c r="M28" s="1704"/>
      <c r="N28" s="1680"/>
      <c r="O28" s="1680"/>
      <c r="P28" s="1705">
        <f>'KRA IV'!I25</f>
        <v>0</v>
      </c>
      <c r="Q28" s="1706"/>
      <c r="R28" s="1707"/>
      <c r="S28" s="1708"/>
      <c r="T28" s="1678" t="s">
        <v>638</v>
      </c>
      <c r="U28" s="1156"/>
      <c r="V28" s="1156"/>
      <c r="W28" s="1156"/>
      <c r="X28" s="1156"/>
      <c r="Y28" s="1704"/>
      <c r="Z28" s="1704"/>
      <c r="AA28" s="1704"/>
      <c r="AB28" s="1704"/>
      <c r="AC28" s="1704"/>
      <c r="AD28" s="1704"/>
      <c r="AE28" s="1704"/>
      <c r="AF28" s="1704"/>
      <c r="AG28" s="1680"/>
      <c r="AH28" s="1680"/>
      <c r="AI28" s="1709">
        <f>'KRA IV'!N25</f>
        <v>0</v>
      </c>
      <c r="AJ28" s="1710"/>
      <c r="AQ28" s="1156" t="s">
        <v>603</v>
      </c>
      <c r="AS28" s="1713">
        <v>5</v>
      </c>
    </row>
    <row r="29" spans="1:45" ht="14.4" thickBot="1" x14ac:dyDescent="0.35">
      <c r="A29" s="1678" t="s">
        <v>635</v>
      </c>
      <c r="B29" s="1156"/>
      <c r="C29" s="1156"/>
      <c r="D29" s="1156"/>
      <c r="E29" s="1156"/>
      <c r="F29" s="1704"/>
      <c r="G29" s="1704"/>
      <c r="H29" s="1704"/>
      <c r="I29" s="1704"/>
      <c r="J29" s="1704"/>
      <c r="K29" s="1704"/>
      <c r="L29" s="1704"/>
      <c r="M29" s="1704"/>
      <c r="N29" s="1680"/>
      <c r="O29" s="1680"/>
      <c r="P29" s="1705">
        <f>'KRA IV'!I31</f>
        <v>0</v>
      </c>
      <c r="Q29" s="1706"/>
      <c r="R29" s="1707"/>
      <c r="S29" s="1708"/>
      <c r="T29" s="1678" t="s">
        <v>635</v>
      </c>
      <c r="U29" s="1156"/>
      <c r="V29" s="1156"/>
      <c r="W29" s="1156"/>
      <c r="X29" s="1156"/>
      <c r="Y29" s="1704"/>
      <c r="Z29" s="1704"/>
      <c r="AA29" s="1704"/>
      <c r="AB29" s="1704"/>
      <c r="AC29" s="1704"/>
      <c r="AD29" s="1704"/>
      <c r="AE29" s="1704"/>
      <c r="AF29" s="1704"/>
      <c r="AG29" s="1680"/>
      <c r="AH29" s="1680"/>
      <c r="AI29" s="1711">
        <f>'KRA IV'!N31</f>
        <v>0</v>
      </c>
      <c r="AJ29" s="1712"/>
      <c r="AQ29" s="1156" t="s">
        <v>412</v>
      </c>
      <c r="AS29" s="1687">
        <v>6</v>
      </c>
    </row>
    <row r="30" spans="1:45" ht="14.4" thickBot="1" x14ac:dyDescent="0.35">
      <c r="A30" s="2539" t="s">
        <v>14</v>
      </c>
      <c r="B30" s="2540"/>
      <c r="C30" s="2540"/>
      <c r="D30" s="2540"/>
      <c r="E30" s="1739"/>
      <c r="F30" s="1739"/>
      <c r="G30" s="1739"/>
      <c r="H30" s="1739"/>
      <c r="I30" s="1739"/>
      <c r="J30" s="1739"/>
      <c r="K30" s="1739"/>
      <c r="L30" s="1739"/>
      <c r="M30" s="1739"/>
      <c r="N30" s="1740"/>
      <c r="O30" s="1740"/>
      <c r="P30" s="1747">
        <f>IF(SUM(P26:P29)&gt;=100,100,SUM(P26:P29))</f>
        <v>0</v>
      </c>
      <c r="Q30" s="1748"/>
      <c r="R30" s="1754"/>
      <c r="S30" s="1750"/>
      <c r="T30" s="2539" t="s">
        <v>14</v>
      </c>
      <c r="U30" s="2540"/>
      <c r="V30" s="2540"/>
      <c r="W30" s="2540"/>
      <c r="X30" s="1739"/>
      <c r="Y30" s="1739"/>
      <c r="Z30" s="1739"/>
      <c r="AA30" s="1739"/>
      <c r="AB30" s="1739"/>
      <c r="AC30" s="1739"/>
      <c r="AD30" s="1739"/>
      <c r="AE30" s="1739"/>
      <c r="AF30" s="1739"/>
      <c r="AG30" s="1740"/>
      <c r="AH30" s="1740"/>
      <c r="AI30" s="1751">
        <f>IF(SUM(AI26:AI29)&gt;=100,100,SUM(AI26:AI29))</f>
        <v>0</v>
      </c>
      <c r="AJ30" s="1752"/>
      <c r="AQ30" s="1156" t="s">
        <v>413</v>
      </c>
    </row>
    <row r="31" spans="1:45" ht="4.95" customHeight="1" thickBot="1" x14ac:dyDescent="0.35">
      <c r="A31" s="1774"/>
      <c r="B31" s="1774"/>
      <c r="C31" s="1774"/>
      <c r="D31" s="1774"/>
      <c r="E31" s="1774"/>
      <c r="F31" s="1774"/>
      <c r="G31" s="1774"/>
      <c r="H31" s="1774"/>
      <c r="I31" s="1774"/>
      <c r="J31" s="1774"/>
      <c r="K31" s="1774"/>
      <c r="L31" s="1774"/>
      <c r="M31" s="1774"/>
      <c r="N31" s="1680"/>
      <c r="O31" s="1680"/>
      <c r="P31" s="1775"/>
      <c r="Q31" s="1776"/>
      <c r="R31" s="1776"/>
      <c r="S31" s="1776"/>
      <c r="T31" s="1774"/>
      <c r="U31" s="1774"/>
      <c r="V31" s="1774"/>
      <c r="W31" s="1774"/>
      <c r="X31" s="1774"/>
      <c r="Y31" s="1774"/>
      <c r="Z31" s="1774"/>
      <c r="AA31" s="1774"/>
      <c r="AB31" s="1774"/>
      <c r="AC31" s="1774"/>
      <c r="AD31" s="1774"/>
      <c r="AE31" s="1774"/>
      <c r="AF31" s="1774"/>
      <c r="AG31" s="1680"/>
      <c r="AH31" s="1680"/>
      <c r="AI31" s="1775"/>
      <c r="AJ31" s="1777"/>
      <c r="AQ31" s="1156" t="s">
        <v>414</v>
      </c>
    </row>
    <row r="32" spans="1:45" ht="14.4" thickBot="1" x14ac:dyDescent="0.35">
      <c r="A32" s="2544" t="s">
        <v>151</v>
      </c>
      <c r="B32" s="2545"/>
      <c r="C32" s="2546"/>
      <c r="D32" s="2536" t="s">
        <v>167</v>
      </c>
      <c r="E32" s="2537"/>
      <c r="F32" s="2538"/>
      <c r="G32" s="2550" t="s">
        <v>168</v>
      </c>
      <c r="H32" s="2537"/>
      <c r="I32" s="2551"/>
      <c r="J32" s="2536" t="s">
        <v>169</v>
      </c>
      <c r="K32" s="2537"/>
      <c r="L32" s="2538"/>
      <c r="M32" s="2536" t="s">
        <v>170</v>
      </c>
      <c r="N32" s="2537"/>
      <c r="O32" s="2538"/>
      <c r="P32" s="2614" t="s">
        <v>152</v>
      </c>
      <c r="Q32" s="1581"/>
      <c r="R32" s="1581"/>
      <c r="S32" s="1581"/>
      <c r="T32" s="2544" t="s">
        <v>151</v>
      </c>
      <c r="U32" s="2545"/>
      <c r="V32" s="2546"/>
      <c r="W32" s="2536" t="s">
        <v>167</v>
      </c>
      <c r="X32" s="2537"/>
      <c r="Y32" s="2538"/>
      <c r="Z32" s="2550" t="s">
        <v>168</v>
      </c>
      <c r="AA32" s="2537"/>
      <c r="AB32" s="2551"/>
      <c r="AC32" s="2536" t="s">
        <v>169</v>
      </c>
      <c r="AD32" s="2537"/>
      <c r="AE32" s="2538"/>
      <c r="AF32" s="2536" t="s">
        <v>170</v>
      </c>
      <c r="AG32" s="2537"/>
      <c r="AH32" s="2538"/>
      <c r="AI32" s="2631" t="s">
        <v>152</v>
      </c>
      <c r="AJ32" s="2632"/>
      <c r="AQ32" s="1156" t="s">
        <v>415</v>
      </c>
    </row>
    <row r="33" spans="1:50" s="1778" customFormat="1" ht="14.4" thickBot="1" x14ac:dyDescent="0.35">
      <c r="A33" s="2547"/>
      <c r="B33" s="2548"/>
      <c r="C33" s="2549"/>
      <c r="D33" s="212" t="s">
        <v>265</v>
      </c>
      <c r="E33" s="213" t="s">
        <v>153</v>
      </c>
      <c r="F33" s="214" t="s">
        <v>268</v>
      </c>
      <c r="G33" s="215" t="s">
        <v>265</v>
      </c>
      <c r="H33" s="213" t="s">
        <v>153</v>
      </c>
      <c r="I33" s="214" t="s">
        <v>268</v>
      </c>
      <c r="J33" s="212" t="s">
        <v>265</v>
      </c>
      <c r="K33" s="213" t="s">
        <v>153</v>
      </c>
      <c r="L33" s="214" t="s">
        <v>268</v>
      </c>
      <c r="M33" s="212" t="s">
        <v>265</v>
      </c>
      <c r="N33" s="213" t="s">
        <v>153</v>
      </c>
      <c r="O33" s="214" t="s">
        <v>268</v>
      </c>
      <c r="P33" s="2615"/>
      <c r="Q33" s="1581"/>
      <c r="R33" s="1581"/>
      <c r="S33" s="1581"/>
      <c r="T33" s="2547"/>
      <c r="U33" s="2548"/>
      <c r="V33" s="2549"/>
      <c r="W33" s="212" t="s">
        <v>265</v>
      </c>
      <c r="X33" s="213" t="s">
        <v>153</v>
      </c>
      <c r="Y33" s="214" t="s">
        <v>268</v>
      </c>
      <c r="Z33" s="215" t="s">
        <v>265</v>
      </c>
      <c r="AA33" s="213" t="s">
        <v>153</v>
      </c>
      <c r="AB33" s="214" t="s">
        <v>268</v>
      </c>
      <c r="AC33" s="212" t="s">
        <v>265</v>
      </c>
      <c r="AD33" s="213" t="s">
        <v>153</v>
      </c>
      <c r="AE33" s="214" t="s">
        <v>268</v>
      </c>
      <c r="AF33" s="212" t="s">
        <v>265</v>
      </c>
      <c r="AG33" s="213" t="s">
        <v>153</v>
      </c>
      <c r="AH33" s="214" t="s">
        <v>268</v>
      </c>
      <c r="AI33" s="2633"/>
      <c r="AJ33" s="2634"/>
      <c r="AQ33" s="1156" t="s">
        <v>416</v>
      </c>
      <c r="AS33" s="1713"/>
    </row>
    <row r="34" spans="1:50" x14ac:dyDescent="0.3">
      <c r="A34" s="2541" t="s">
        <v>161</v>
      </c>
      <c r="B34" s="2542"/>
      <c r="C34" s="2543"/>
      <c r="D34" s="216">
        <f>P13</f>
        <v>0</v>
      </c>
      <c r="E34" s="217">
        <v>0.6</v>
      </c>
      <c r="F34" s="220">
        <f>D34*E34</f>
        <v>0</v>
      </c>
      <c r="G34" s="218">
        <f>P18</f>
        <v>0</v>
      </c>
      <c r="H34" s="217">
        <v>0.1</v>
      </c>
      <c r="I34" s="219">
        <f>G34*H34</f>
        <v>0</v>
      </c>
      <c r="J34" s="216">
        <f>P24</f>
        <v>0</v>
      </c>
      <c r="K34" s="217">
        <v>0.2</v>
      </c>
      <c r="L34" s="220">
        <f>J34*K34</f>
        <v>0</v>
      </c>
      <c r="M34" s="216">
        <f>P30</f>
        <v>0</v>
      </c>
      <c r="N34" s="217">
        <v>0.1</v>
      </c>
      <c r="O34" s="221">
        <f>M34*N34</f>
        <v>0</v>
      </c>
      <c r="P34" s="1779">
        <f>ROUND(SUM(F34+I34+L34+O34),0)</f>
        <v>0</v>
      </c>
      <c r="Q34" s="1780"/>
      <c r="R34" s="1780"/>
      <c r="S34" s="1780"/>
      <c r="T34" s="2541" t="s">
        <v>161</v>
      </c>
      <c r="U34" s="2542"/>
      <c r="V34" s="2543"/>
      <c r="W34" s="216">
        <f>AI13</f>
        <v>0</v>
      </c>
      <c r="X34" s="217">
        <v>0.6</v>
      </c>
      <c r="Y34" s="220">
        <f>W34*X34</f>
        <v>0</v>
      </c>
      <c r="Z34" s="218">
        <f>AI18</f>
        <v>0</v>
      </c>
      <c r="AA34" s="217">
        <v>0.1</v>
      </c>
      <c r="AB34" s="219">
        <f>Z34*AA34</f>
        <v>0</v>
      </c>
      <c r="AC34" s="216">
        <f>AI24</f>
        <v>0</v>
      </c>
      <c r="AD34" s="217">
        <v>0.2</v>
      </c>
      <c r="AE34" s="220">
        <f>AC34*AD34</f>
        <v>0</v>
      </c>
      <c r="AF34" s="216">
        <f>AI30</f>
        <v>0</v>
      </c>
      <c r="AG34" s="217">
        <v>0.1</v>
      </c>
      <c r="AH34" s="221">
        <f>AF34*AG34</f>
        <v>0</v>
      </c>
      <c r="AI34" s="2635">
        <f>ROUND(SUM(Y34+AB34+AE34+AH34),0)</f>
        <v>0</v>
      </c>
      <c r="AJ34" s="2636"/>
      <c r="AQ34" s="1156" t="s">
        <v>417</v>
      </c>
    </row>
    <row r="35" spans="1:50" x14ac:dyDescent="0.3">
      <c r="A35" s="2541" t="s">
        <v>162</v>
      </c>
      <c r="B35" s="2542"/>
      <c r="C35" s="2543"/>
      <c r="D35" s="222">
        <f>P13</f>
        <v>0</v>
      </c>
      <c r="E35" s="223">
        <v>0.5</v>
      </c>
      <c r="F35" s="936">
        <f>D35*E35</f>
        <v>0</v>
      </c>
      <c r="G35" s="224">
        <f>P18</f>
        <v>0</v>
      </c>
      <c r="H35" s="223">
        <v>0.2</v>
      </c>
      <c r="I35" s="225">
        <f>G35*H35</f>
        <v>0</v>
      </c>
      <c r="J35" s="222">
        <f>P24</f>
        <v>0</v>
      </c>
      <c r="K35" s="223">
        <v>0.2</v>
      </c>
      <c r="L35" s="220">
        <f>J35*K35</f>
        <v>0</v>
      </c>
      <c r="M35" s="222">
        <f>P30</f>
        <v>0</v>
      </c>
      <c r="N35" s="223">
        <v>0.1</v>
      </c>
      <c r="O35" s="226">
        <f>M35*N35</f>
        <v>0</v>
      </c>
      <c r="P35" s="1781">
        <f>ROUND(SUM(F35+I35+L35+O35),0)</f>
        <v>0</v>
      </c>
      <c r="Q35" s="1780"/>
      <c r="R35" s="1780"/>
      <c r="S35" s="1780"/>
      <c r="T35" s="2541" t="s">
        <v>619</v>
      </c>
      <c r="U35" s="2542"/>
      <c r="V35" s="2543"/>
      <c r="W35" s="222">
        <f>AI13</f>
        <v>0</v>
      </c>
      <c r="X35" s="223">
        <v>0.5</v>
      </c>
      <c r="Y35" s="936">
        <f>W35*X35</f>
        <v>0</v>
      </c>
      <c r="Z35" s="224">
        <f>AI18</f>
        <v>0</v>
      </c>
      <c r="AA35" s="223">
        <v>0.2</v>
      </c>
      <c r="AB35" s="225">
        <f>Z35*AA35</f>
        <v>0</v>
      </c>
      <c r="AC35" s="222">
        <f>AI24</f>
        <v>0</v>
      </c>
      <c r="AD35" s="223">
        <v>0.2</v>
      </c>
      <c r="AE35" s="220">
        <f>AC35*AD35</f>
        <v>0</v>
      </c>
      <c r="AF35" s="222">
        <f>AI30</f>
        <v>0</v>
      </c>
      <c r="AG35" s="223">
        <v>0.1</v>
      </c>
      <c r="AH35" s="226">
        <f>AF35*AG35</f>
        <v>0</v>
      </c>
      <c r="AI35" s="2637">
        <f>ROUND(SUM(Y35+AB35+AE35+AH35),0)</f>
        <v>0</v>
      </c>
      <c r="AJ35" s="2638"/>
      <c r="AQ35" s="1156" t="s">
        <v>418</v>
      </c>
    </row>
    <row r="36" spans="1:50" x14ac:dyDescent="0.3">
      <c r="A36" s="2541" t="s">
        <v>163</v>
      </c>
      <c r="B36" s="2542"/>
      <c r="C36" s="2543"/>
      <c r="D36" s="222">
        <f>P13</f>
        <v>0</v>
      </c>
      <c r="E36" s="223">
        <v>0.4</v>
      </c>
      <c r="F36" s="936">
        <f>D36*E36</f>
        <v>0</v>
      </c>
      <c r="G36" s="224">
        <f>P18</f>
        <v>0</v>
      </c>
      <c r="H36" s="223">
        <v>0.3</v>
      </c>
      <c r="I36" s="225">
        <f>G36*H36</f>
        <v>0</v>
      </c>
      <c r="J36" s="222">
        <f>P24</f>
        <v>0</v>
      </c>
      <c r="K36" s="223">
        <v>0.2</v>
      </c>
      <c r="L36" s="220">
        <f>J36*K36</f>
        <v>0</v>
      </c>
      <c r="M36" s="222">
        <f>P30</f>
        <v>0</v>
      </c>
      <c r="N36" s="223">
        <v>0.1</v>
      </c>
      <c r="O36" s="226">
        <f>M36*N36</f>
        <v>0</v>
      </c>
      <c r="P36" s="1781">
        <f>ROUND(SUM(F36+I36+L36+O36),0)</f>
        <v>0</v>
      </c>
      <c r="Q36" s="1780"/>
      <c r="R36" s="1780"/>
      <c r="S36" s="1780"/>
      <c r="T36" s="2541" t="s">
        <v>620</v>
      </c>
      <c r="U36" s="2542"/>
      <c r="V36" s="2543"/>
      <c r="W36" s="222">
        <f>AI13</f>
        <v>0</v>
      </c>
      <c r="X36" s="223">
        <v>0.4</v>
      </c>
      <c r="Y36" s="936">
        <f>W36*X36</f>
        <v>0</v>
      </c>
      <c r="Z36" s="224">
        <f>AI18</f>
        <v>0</v>
      </c>
      <c r="AA36" s="223">
        <v>0.3</v>
      </c>
      <c r="AB36" s="225">
        <f>Z36*AA36</f>
        <v>0</v>
      </c>
      <c r="AC36" s="222">
        <f>AI24</f>
        <v>0</v>
      </c>
      <c r="AD36" s="223">
        <v>0.2</v>
      </c>
      <c r="AE36" s="220">
        <f>AC36*AD36</f>
        <v>0</v>
      </c>
      <c r="AF36" s="222">
        <f>AI30</f>
        <v>0</v>
      </c>
      <c r="AG36" s="223">
        <v>0.1</v>
      </c>
      <c r="AH36" s="226">
        <f>AF36*AG36</f>
        <v>0</v>
      </c>
      <c r="AI36" s="2637">
        <f>ROUND(SUM(Y36+AB36+AE36+AH36),0)</f>
        <v>0</v>
      </c>
      <c r="AJ36" s="2638"/>
      <c r="AQ36" s="1156" t="s">
        <v>419</v>
      </c>
    </row>
    <row r="37" spans="1:50" x14ac:dyDescent="0.3">
      <c r="A37" s="2541" t="s">
        <v>164</v>
      </c>
      <c r="B37" s="2542"/>
      <c r="C37" s="2543"/>
      <c r="D37" s="222">
        <f>P13</f>
        <v>0</v>
      </c>
      <c r="E37" s="223">
        <v>0.3</v>
      </c>
      <c r="F37" s="936">
        <f>D37*E37</f>
        <v>0</v>
      </c>
      <c r="G37" s="224">
        <f>P18</f>
        <v>0</v>
      </c>
      <c r="H37" s="223">
        <v>0.4</v>
      </c>
      <c r="I37" s="225">
        <f>G37*H37</f>
        <v>0</v>
      </c>
      <c r="J37" s="222">
        <f>P24</f>
        <v>0</v>
      </c>
      <c r="K37" s="223">
        <v>0.2</v>
      </c>
      <c r="L37" s="220">
        <f>J37*K37</f>
        <v>0</v>
      </c>
      <c r="M37" s="222">
        <f>P30</f>
        <v>0</v>
      </c>
      <c r="N37" s="223">
        <v>0.1</v>
      </c>
      <c r="O37" s="226">
        <f>M37*N37</f>
        <v>0</v>
      </c>
      <c r="P37" s="1781">
        <f>ROUND(SUM(F37+I37+L37+O37),0)</f>
        <v>0</v>
      </c>
      <c r="Q37" s="1780"/>
      <c r="R37" s="1780"/>
      <c r="S37" s="1780"/>
      <c r="T37" s="2541" t="s">
        <v>164</v>
      </c>
      <c r="U37" s="2542"/>
      <c r="V37" s="2543"/>
      <c r="W37" s="222">
        <f>AI13</f>
        <v>0</v>
      </c>
      <c r="X37" s="223">
        <v>0.3</v>
      </c>
      <c r="Y37" s="936">
        <f>W37*X37</f>
        <v>0</v>
      </c>
      <c r="Z37" s="224">
        <f>AI18</f>
        <v>0</v>
      </c>
      <c r="AA37" s="223">
        <v>0.4</v>
      </c>
      <c r="AB37" s="225">
        <f>Z37*AA37</f>
        <v>0</v>
      </c>
      <c r="AC37" s="222">
        <f>AI24</f>
        <v>0</v>
      </c>
      <c r="AD37" s="223">
        <v>0.2</v>
      </c>
      <c r="AE37" s="220">
        <f>AC37*AD37</f>
        <v>0</v>
      </c>
      <c r="AF37" s="222">
        <f>AI30</f>
        <v>0</v>
      </c>
      <c r="AG37" s="223">
        <v>0.1</v>
      </c>
      <c r="AH37" s="226">
        <f>AF37*AG37</f>
        <v>0</v>
      </c>
      <c r="AI37" s="2637">
        <f>ROUND(SUM(Y37+AB37+AE37+AH37),0)</f>
        <v>0</v>
      </c>
      <c r="AJ37" s="2638"/>
      <c r="AQ37" s="1156" t="s">
        <v>608</v>
      </c>
    </row>
    <row r="38" spans="1:50" ht="14.4" thickBot="1" x14ac:dyDescent="0.35">
      <c r="A38" s="2574" t="s">
        <v>267</v>
      </c>
      <c r="B38" s="2575"/>
      <c r="C38" s="2576"/>
      <c r="D38" s="227">
        <f>P13</f>
        <v>0</v>
      </c>
      <c r="E38" s="228">
        <v>0.2</v>
      </c>
      <c r="F38" s="231">
        <f>D38*E38</f>
        <v>0</v>
      </c>
      <c r="G38" s="229">
        <f>P18</f>
        <v>0</v>
      </c>
      <c r="H38" s="228">
        <v>0.5</v>
      </c>
      <c r="I38" s="230">
        <f>G38*H38</f>
        <v>0</v>
      </c>
      <c r="J38" s="227">
        <f>P24</f>
        <v>0</v>
      </c>
      <c r="K38" s="228">
        <v>0.2</v>
      </c>
      <c r="L38" s="231">
        <f>J38*K38</f>
        <v>0</v>
      </c>
      <c r="M38" s="227">
        <f>P30</f>
        <v>0</v>
      </c>
      <c r="N38" s="228">
        <v>0.1</v>
      </c>
      <c r="O38" s="232">
        <f>M38*N38</f>
        <v>0</v>
      </c>
      <c r="P38" s="1782">
        <f>ROUND(SUM(F38+I38+L38+O38),0)</f>
        <v>0</v>
      </c>
      <c r="Q38" s="1780"/>
      <c r="R38" s="1780"/>
      <c r="S38" s="1780"/>
      <c r="T38" s="2574" t="s">
        <v>621</v>
      </c>
      <c r="U38" s="2575"/>
      <c r="V38" s="2576"/>
      <c r="W38" s="227">
        <f>AI13</f>
        <v>0</v>
      </c>
      <c r="X38" s="228">
        <v>0.2</v>
      </c>
      <c r="Y38" s="231">
        <f>W38*X38</f>
        <v>0</v>
      </c>
      <c r="Z38" s="229">
        <f>AI18</f>
        <v>0</v>
      </c>
      <c r="AA38" s="228">
        <v>0.5</v>
      </c>
      <c r="AB38" s="230">
        <f>Z38*AA38</f>
        <v>0</v>
      </c>
      <c r="AC38" s="227">
        <f>AI24</f>
        <v>0</v>
      </c>
      <c r="AD38" s="228">
        <v>0.2</v>
      </c>
      <c r="AE38" s="231">
        <f>AC38*AD38</f>
        <v>0</v>
      </c>
      <c r="AF38" s="227">
        <f>AI30</f>
        <v>0</v>
      </c>
      <c r="AG38" s="228">
        <v>0.1</v>
      </c>
      <c r="AH38" s="232">
        <f>AF38*AG38</f>
        <v>0</v>
      </c>
      <c r="AI38" s="2577">
        <f>ROUND(SUM(Y38+AB38+AE38+AH38),0)</f>
        <v>0</v>
      </c>
      <c r="AJ38" s="2578"/>
    </row>
    <row r="39" spans="1:50" ht="4.95" customHeight="1" thickBot="1" x14ac:dyDescent="0.35"/>
    <row r="40" spans="1:50" ht="14.4" thickBot="1" x14ac:dyDescent="0.35">
      <c r="A40" s="2645" t="s">
        <v>154</v>
      </c>
      <c r="B40" s="2646"/>
      <c r="C40" s="2650" t="s">
        <v>160</v>
      </c>
      <c r="D40" s="2651"/>
      <c r="E40" s="2651"/>
      <c r="F40" s="2651"/>
      <c r="G40" s="2652" t="s">
        <v>359</v>
      </c>
      <c r="H40" s="2652"/>
      <c r="I40" s="2652"/>
      <c r="J40" s="2652"/>
      <c r="K40" s="2652"/>
      <c r="L40" s="2652"/>
      <c r="M40" s="2653"/>
      <c r="N40" s="2625" t="str">
        <f>'Request Form'!D16</f>
        <v>SELECT OPTION</v>
      </c>
      <c r="O40" s="2626"/>
      <c r="P40" s="2627"/>
      <c r="Q40" s="1582"/>
      <c r="R40" s="1582"/>
      <c r="S40" s="1582"/>
      <c r="T40" s="2531" t="s">
        <v>154</v>
      </c>
      <c r="U40" s="2531"/>
      <c r="V40" s="2558" t="s">
        <v>160</v>
      </c>
      <c r="W40" s="2559"/>
      <c r="X40" s="2559"/>
      <c r="Y40" s="2559"/>
      <c r="Z40" s="2532" t="s">
        <v>359</v>
      </c>
      <c r="AA40" s="2532"/>
      <c r="AB40" s="2532"/>
      <c r="AC40" s="2532"/>
      <c r="AD40" s="2532"/>
      <c r="AE40" s="2532"/>
      <c r="AF40" s="2533"/>
      <c r="AG40" s="2579" t="str">
        <f>'Request Form'!D16</f>
        <v>SELECT OPTION</v>
      </c>
      <c r="AH40" s="2580"/>
      <c r="AI40" s="2580"/>
      <c r="AJ40" s="2581"/>
      <c r="AQ40" s="1680" t="s">
        <v>242</v>
      </c>
    </row>
    <row r="41" spans="1:50" ht="14.4" thickBot="1" x14ac:dyDescent="0.35">
      <c r="A41" s="2641" t="s">
        <v>155</v>
      </c>
      <c r="B41" s="2563"/>
      <c r="C41" s="1783"/>
      <c r="D41" s="1784">
        <v>1</v>
      </c>
      <c r="E41" s="1785" t="s">
        <v>609</v>
      </c>
      <c r="F41" s="1786"/>
      <c r="G41" s="2560" t="s">
        <v>360</v>
      </c>
      <c r="H41" s="2560"/>
      <c r="I41" s="2560"/>
      <c r="J41" s="2560"/>
      <c r="K41" s="2560"/>
      <c r="L41" s="2560"/>
      <c r="M41" s="2561"/>
      <c r="N41" s="2647" t="str">
        <f>'Form 4-A&amp;B'!G29</f>
        <v>NO</v>
      </c>
      <c r="O41" s="2648"/>
      <c r="P41" s="2649"/>
      <c r="Q41" s="1582"/>
      <c r="R41" s="1582"/>
      <c r="S41" s="1582"/>
      <c r="T41" s="2531" t="s">
        <v>155</v>
      </c>
      <c r="U41" s="2531"/>
      <c r="V41" s="1783"/>
      <c r="W41" s="1784">
        <v>1</v>
      </c>
      <c r="X41" s="1785" t="s">
        <v>609</v>
      </c>
      <c r="Y41" s="1786"/>
      <c r="Z41" s="2560" t="s">
        <v>360</v>
      </c>
      <c r="AA41" s="2560"/>
      <c r="AB41" s="2560"/>
      <c r="AC41" s="2560"/>
      <c r="AD41" s="2560"/>
      <c r="AE41" s="2560"/>
      <c r="AF41" s="2561"/>
      <c r="AG41" s="2582" t="str">
        <f>'Form 4-A&amp;B'!G29</f>
        <v>NO</v>
      </c>
      <c r="AH41" s="2583"/>
      <c r="AI41" s="2583"/>
      <c r="AJ41" s="2584"/>
      <c r="AN41" s="1774"/>
      <c r="AQ41" s="1680" t="s">
        <v>347</v>
      </c>
    </row>
    <row r="42" spans="1:50" ht="14.4" thickBot="1" x14ac:dyDescent="0.35">
      <c r="A42" s="2641" t="s">
        <v>156</v>
      </c>
      <c r="B42" s="2563"/>
      <c r="C42" s="1787"/>
      <c r="D42" s="1587">
        <v>2</v>
      </c>
      <c r="E42" s="1785" t="s">
        <v>609</v>
      </c>
      <c r="F42" s="1785"/>
      <c r="G42" s="2560" t="s">
        <v>361</v>
      </c>
      <c r="H42" s="2560"/>
      <c r="I42" s="2560"/>
      <c r="J42" s="2560"/>
      <c r="K42" s="2560"/>
      <c r="L42" s="2560"/>
      <c r="M42" s="2561"/>
      <c r="N42" s="2619" t="str">
        <f>IF(N41="YES",IF(N40="INSTRUCTOR I","INSTRUCTOR II",IF(N40="INSTRUCTOR II","INSTRUCTOR III",IF(N40="INSTRUCTOR III","ASSISTANT PROFESSOR I",IF(N40="ASSISTANT PROFESSOR I","ASSISTANT PROFESSOR II",IF(N40="ASSISTANT PROFESSOR II","ASSISTANT PROFESSOR III",IF(N40="ASSISTANT PROFESSOR III","ASSISTANT PROFESSOR IV",IF(N40="ASSISTANT PROFESSOR IV","ASSOCIATE PROFESSOR I",IF(N40="ASSOCIATE PROFESSOR I","ASSOCIATE PROFESSOR II",IF(N40="ASSOCIATE PROFESSOR II","ASSOCIATE PROFESSOR III",IF(N40="ASSOCIATE PROFESSOR III","ASSOCIATE PROFESSOR IV",IF(N40="ASSOCIATE PROFESSOR IV","ASSOCIATE PROFESSOR V",IF(N40="ASSOCIATE PROFESSOR V","PROFESSOR I",IF(N40="PROFESSOR I","PROFESSOR II",IF(N40="PROFESSOR II","PROFESSOR III",IF(N40="PROFESSOR III","PROFESSOR IV",IF(N40="PROFESSOR IV","PROFESSOR V",IF(N40="PROFESSOR V","PROFESSOR VI",IF(N40="PROFESSOR VI","COLLEGE/UNIVERSITY PROFESSOR")))))))))))))))))),N40)</f>
        <v>SELECT OPTION</v>
      </c>
      <c r="O42" s="2620"/>
      <c r="P42" s="2621"/>
      <c r="Q42" s="1788"/>
      <c r="R42" s="1788"/>
      <c r="S42" s="1788"/>
      <c r="T42" s="2531" t="s">
        <v>156</v>
      </c>
      <c r="U42" s="2531"/>
      <c r="V42" s="1789"/>
      <c r="W42" s="1583">
        <v>2</v>
      </c>
      <c r="X42" s="1785" t="s">
        <v>609</v>
      </c>
      <c r="Y42" s="1790"/>
      <c r="Z42" s="2532" t="s">
        <v>361</v>
      </c>
      <c r="AA42" s="2532"/>
      <c r="AB42" s="2532"/>
      <c r="AC42" s="2532"/>
      <c r="AD42" s="2532"/>
      <c r="AE42" s="2532"/>
      <c r="AF42" s="2533"/>
      <c r="AG42" s="2585" t="str">
        <f>IF(AG41="YES",IF(AG40="INSTRUCTOR I","INSTRUCTOR II",IF(AG40="INSTRUCTOR II","INSTRUCTOR III",IF(AG40="INSTRUCTOR III","ASSISTANT PROFESSOR I",IF(AG40="ASSISTANT PROFESSOR I","ASSISTANT PROFESSOR II",IF(AG40="ASSISTANT PROFESSOR II","ASSISTANT PROFESSOR III",IF(AG40="ASSISTANT PROFESSOR III","ASSISTANT PROFESSOR IV",IF(AG40="ASSISTANT PROFESSOR IV","ASSOCIATE PROFESSOR I",IF(AG40="ASSOCIATE PROFESSOR I","ASSOCIATE PROFESSOR II",IF(AG40="ASSOCIATE PROFESSOR II","ASSOCIATE PROFESSOR III",IF(AG40="ASSOCIATE PROFESSOR III","ASSOCIATE PROFESSOR IV",IF(AG40="ASSOCIATE PROFESSOR IV","ASSOCIATE PROFESSOR V",IF(AG40="ASSOCIATE PROFESSOR V","PROFESSOR I",IF(AG40="PROFESSOR I","PROFESSOR II",IF(AG40="PROFESSOR II","PROFESSOR III",IF(AG40="PROFESSOR III","PROFESSOR IV",IF(AG40="PROFESSOR IV","PROFESSOR V",IF(AG40="PROFESSOR V","PROFESSOR VI",IF(AG40="PROFESSOR VI","COLLEGE/UNIVERSITY PROFESSOR")))))))))))))))))),AG40)</f>
        <v>SELECT OPTION</v>
      </c>
      <c r="AH42" s="2586"/>
      <c r="AI42" s="2586"/>
      <c r="AJ42" s="2587"/>
      <c r="AQ42" s="1680" t="s">
        <v>348</v>
      </c>
      <c r="AT42" s="1687" t="str">
        <f>IF(N42="INSTRUCTOR I","INSTRUCTOR",IF(N42="INSTRUCTOR II","INSTRUCTOR",IF(N42="INSTRUCTOR III","INSTRUCTOR",IF(N42="ASSISTANT PROFESSOR I","ASSISTANT PROFESSOR",IF(N42="ASSISTANT PROFESSOR II","ASSISTANT PROFESSOR",IF(N42="ASSISTANT PROFESSOR III","ASSISTANT PROFESSOR",IF(N42="ASSISTANT PROFESSOR IV","ASSISTANT PROFESSOR",IF(N42="ASSOCIATE PROFESSOR I","ASSOCIATE PROFESSOR",IF(N42="ASSOCIATE PROFESSOR II","ASSOCIATE PROFESSOR",IF(N42="ASSOCIATE PROFESSOR III","ASSOCIATE PROFESSOR",IF(N42="ASSOCIATE PROFESSOR IV","ASSOCIATE PROFESSOR",IF(N42="ASSOCIATE PROFESSOR V","ASSOCIATE PROFESSOR",IF(N42="PROFESSOR I","PROFESSOR",IF(N42="PROFESSOR II","PROFESSOR",IF(N42="PROFESSOR III","PROFESSOR",IF(N42="PROFESSOR IV","PROFESSOR",IF(N42="PROFESSOR V","PROFESSOR",IF(N42="PROFESSOR VI","PROFESSOR","COLLEGE/UNIVERSITY PROFESSOR"))))))))))))))))))</f>
        <v>COLLEGE/UNIVERSITY PROFESSOR</v>
      </c>
      <c r="AX42" s="1687" t="str">
        <f>IF(AG42="INSTRUCTOR I","INSTRUCTOR",IF(AG42="INSTRUCTOR II","INSTRUCTOR",IF(AG42="INSTRUCTOR III","INSTRUCTOR",IF(AG42="ASSISTANT PROFESSOR I","ASSISTANT PROFESSOR",IF(AG42="ASSISTANT PROFESSOR II","ASSISTANT PROFESSOR",IF(AG42="ASSISTANT PROFESSOR III","ASSISTANT PROFESSOR",IF(AG42="ASSISTANT PROFESSOR IV","ASSISTANT PROFESSOR",IF(AG42="ASSOCIATE PROFESSOR I","ASSOCIATE PROFESSOR",IF(AG42="ASSOCIATE PROFESSOR II","ASSOCIATE PROFESSOR",IF(AG42="ASSOCIATE PROFESSOR III","ASSOCIATE PROFESSOR",IF(AG42="ASSOCIATE PROFESSOR IV","ASSOCIATE PROFESSOR",IF(AG42="ASSOCIATE PROFESSOR V","ASSOCIATE PROFESSOR",IF(AG42="PROFESSOR I","PROFESSOR",IF(AG42="PROFESSOR II","PROFESSOR",IF(AG42="PROFESSOR III","PROFESSOR",IF(AG42="PROFESSOR IV","PROFESSOR",IF(AG42="PROFESSOR V","PROFESSOR",IF(AG42="PROFESSOR VI","PROFESSOR","COLLEGE/UNIVERSITY PROFESSOR"))))))))))))))))))</f>
        <v>COLLEGE/UNIVERSITY PROFESSOR</v>
      </c>
    </row>
    <row r="43" spans="1:50" ht="14.4" thickBot="1" x14ac:dyDescent="0.35">
      <c r="A43" s="2641" t="s">
        <v>364</v>
      </c>
      <c r="B43" s="2563"/>
      <c r="C43" s="1787"/>
      <c r="D43" s="1587">
        <v>3</v>
      </c>
      <c r="E43" s="1785" t="s">
        <v>609</v>
      </c>
      <c r="F43" s="1785"/>
      <c r="G43" s="2560" t="s">
        <v>605</v>
      </c>
      <c r="H43" s="2560"/>
      <c r="I43" s="2560"/>
      <c r="J43" s="2560"/>
      <c r="K43" s="2560"/>
      <c r="L43" s="2560"/>
      <c r="M43" s="2561"/>
      <c r="N43" s="2622">
        <f>IF(AT43&lt;=40,0,IF(AT43&lt;=50,D41,IF(AT43&lt;=60,D42,IF(AT43&lt;=70,D43,IF(AT43&lt;=80,D44,IF(AT43&lt;=90,D45,IF(AT43&lt;=100,D46)))))))</f>
        <v>0</v>
      </c>
      <c r="O43" s="2623"/>
      <c r="P43" s="2624"/>
      <c r="Q43" s="1788"/>
      <c r="R43" s="1788"/>
      <c r="S43" s="1788"/>
      <c r="T43" s="2531" t="s">
        <v>364</v>
      </c>
      <c r="U43" s="2531"/>
      <c r="V43" s="1789"/>
      <c r="W43" s="1583">
        <v>3</v>
      </c>
      <c r="X43" s="1785" t="s">
        <v>609</v>
      </c>
      <c r="Y43" s="1790"/>
      <c r="Z43" s="2532" t="s">
        <v>623</v>
      </c>
      <c r="AA43" s="2532"/>
      <c r="AB43" s="2532"/>
      <c r="AC43" s="2532"/>
      <c r="AD43" s="2532"/>
      <c r="AE43" s="2532"/>
      <c r="AF43" s="2533"/>
      <c r="AG43" s="2552">
        <f>IF(AX43&lt;=40,0,IF(AX43&lt;=50,W41,IF(AX43&lt;=60,W42,IF(AX43&lt;=70,W43,IF(AX43&lt;=80,W44,IF(AX43&lt;=90,W45,IF(AX43&lt;=100,W46)))))))</f>
        <v>0</v>
      </c>
      <c r="AH43" s="2553"/>
      <c r="AI43" s="2553"/>
      <c r="AJ43" s="2554"/>
      <c r="AT43" s="1687">
        <f>IF(AT42="INSTRUCTOR",P34,IF(AT42="ASSISTANT PROFESSOR",P35,IF(AT42="ASSOCIATE PROFESSOR",P36,IF(AT42="PROFESSOR",P37,P38))))</f>
        <v>0</v>
      </c>
      <c r="AX43" s="1687">
        <f>IF(AX42="INSTRUCTOR",AI34,IF(AX42="ASSISTANT PROFESSOR",AI35,IF(AX42="ASSOCIATE PROFESSOR",AI36,IF(AX42="PROFESSOR",AI37,AI38))))</f>
        <v>0</v>
      </c>
    </row>
    <row r="44" spans="1:50" ht="14.4" thickBot="1" x14ac:dyDescent="0.35">
      <c r="A44" s="2641" t="s">
        <v>157</v>
      </c>
      <c r="B44" s="2563"/>
      <c r="C44" s="1787"/>
      <c r="D44" s="1587">
        <v>4</v>
      </c>
      <c r="E44" s="1785" t="s">
        <v>609</v>
      </c>
      <c r="F44" s="1785"/>
      <c r="G44" s="2599" t="s">
        <v>606</v>
      </c>
      <c r="H44" s="2599"/>
      <c r="I44" s="2599"/>
      <c r="J44" s="2599"/>
      <c r="K44" s="2599"/>
      <c r="L44" s="2599"/>
      <c r="M44" s="2600"/>
      <c r="N44" s="2616" t="s">
        <v>242</v>
      </c>
      <c r="O44" s="2617"/>
      <c r="P44" s="2618"/>
      <c r="Q44" s="1791"/>
      <c r="R44" s="1791"/>
      <c r="S44" s="1791"/>
      <c r="T44" s="2531" t="s">
        <v>157</v>
      </c>
      <c r="U44" s="2531"/>
      <c r="V44" s="1789"/>
      <c r="W44" s="1583">
        <v>4</v>
      </c>
      <c r="X44" s="1785" t="s">
        <v>609</v>
      </c>
      <c r="Y44" s="1790"/>
      <c r="Z44" s="2534" t="s">
        <v>606</v>
      </c>
      <c r="AA44" s="2534"/>
      <c r="AB44" s="2534"/>
      <c r="AC44" s="2534"/>
      <c r="AD44" s="2534"/>
      <c r="AE44" s="2534"/>
      <c r="AF44" s="2535"/>
      <c r="AG44" s="2555" t="s">
        <v>242</v>
      </c>
      <c r="AH44" s="2556"/>
      <c r="AI44" s="2556"/>
      <c r="AJ44" s="2557"/>
      <c r="AT44" s="1687" t="str">
        <f>IF(N44="INSTRUCTOR I","INSTRUCTOR",IF(N44="INSTRUCTOR II","INSTRUCTOR",IF(N44="INSTRUCTOR III","INSTRUCTOR",IF(N44="ASSISTANT PROFESSOR I","ASSISTANT PROFESSOR",IF(N44="ASSISTANT PROFESSOR II","ASSISTANT PROFESSOR",IF(N44="ASSISTANT PROFESSOR III","ASSISTANT PROFESSOR",IF(N44="ASSISTANT PROFESSOR IV","ASSISTANT PROFESSOR",IF(N44="ASSOCIATE PROFESSOR I","ASSOCIATE PROFESSOR",IF(N44="ASSOCIATE PROFESSOR II","ASSOCIATE PROFESSOR",IF(N44="ASSOCIATE PROFESSOR III","ASSOCIATE PROFESSOR",IF(N44="ASSOCIATE PROFESSOR IV","ASSOCIATE PROFESSOR",IF(N44="ASSOCIATE PROFESSOR V","ASSOCIATE PROFESSOR",IF(N44="PROFESSOR I","PROFESSOR",IF(N44="PROFESSOR II","PROFESSOR",IF(N44="PROFESSOR III","PROFESSOR",IF(N44="PROFESSOR IV","PROFESSOR",IF(N44="PROFESSOR V","PROFESSOR",IF(N44="PROFESSOR VI","PROFESSOR","COLLEGE/UNIVERSITY PROFESSOR"))))))))))))))))))</f>
        <v>COLLEGE/UNIVERSITY PROFESSOR</v>
      </c>
      <c r="AX44" s="1687" t="str">
        <f>IF(R44="INSTRUCTOR I","INSTRUCTOR",IF(R44="INSTRUCTOR II","INSTRUCTOR",IF(R44="INSTRUCTOR III","INSTRUCTOR",IF(R44="ASSISTANT PROFESSOR I","ASSISTANT PROFESSOR",IF(R44="ASSISTANT PROFESSOR II","ASSISTANT PROFESSOR",IF(R44="ASSISTANT PROFESSOR III","ASSISTANT PROFESSOR",IF(R44="ASSISTANT PROFESSOR IV","ASSISTANT PROFESSOR",IF(R44="ASSOCIATE PROFESSOR I","ASSOCIATE PROFESSOR",IF(R44="ASSOCIATE PROFESSOR II","ASSOCIATE PROFESSOR",IF(R44="ASSOCIATE PROFESSOR III","ASSOCIATE PROFESSOR",IF(R44="ASSOCIATE PROFESSOR IV","ASSOCIATE PROFESSOR",IF(R44="ASSOCIATE PROFESSOR V","ASSOCIATE PROFESSOR",IF(R44="PROFESSOR I","PROFESSOR",IF(R44="PROFESSOR II","PROFESSOR",IF(R44="PROFESSOR III","PROFESSOR",IF(R44="PROFESSOR IV","PROFESSOR",IF(R44="PROFESSOR V","PROFESSOR",IF(R44="PROFESSOR VI","PROFESSOR","COLLEGE/UNIVERSITY PROFESSOR"))))))))))))))))))</f>
        <v>COLLEGE/UNIVERSITY PROFESSOR</v>
      </c>
    </row>
    <row r="45" spans="1:50" ht="14.4" thickBot="1" x14ac:dyDescent="0.35">
      <c r="A45" s="2641" t="s">
        <v>158</v>
      </c>
      <c r="B45" s="2563"/>
      <c r="C45" s="1787"/>
      <c r="D45" s="1587">
        <v>5</v>
      </c>
      <c r="E45" s="1785" t="s">
        <v>609</v>
      </c>
      <c r="F45" s="1785"/>
      <c r="G45" s="2560" t="s">
        <v>604</v>
      </c>
      <c r="H45" s="2560"/>
      <c r="I45" s="2560"/>
      <c r="J45" s="2560"/>
      <c r="K45" s="2560"/>
      <c r="L45" s="2560"/>
      <c r="M45" s="2561"/>
      <c r="N45" s="2616" t="s">
        <v>242</v>
      </c>
      <c r="O45" s="2617"/>
      <c r="P45" s="2618"/>
      <c r="Q45" s="1788"/>
      <c r="R45" s="1788"/>
      <c r="S45" s="1788"/>
      <c r="T45" s="2563" t="s">
        <v>158</v>
      </c>
      <c r="U45" s="2563"/>
      <c r="V45" s="1787"/>
      <c r="W45" s="1587">
        <v>5</v>
      </c>
      <c r="X45" s="1785" t="s">
        <v>609</v>
      </c>
      <c r="Y45" s="1785"/>
      <c r="Z45" s="2564" t="s">
        <v>622</v>
      </c>
      <c r="AA45" s="2564"/>
      <c r="AB45" s="2564"/>
      <c r="AC45" s="2564"/>
      <c r="AD45" s="2564"/>
      <c r="AE45" s="2564"/>
      <c r="AF45" s="2565"/>
      <c r="AG45" s="2607" t="s">
        <v>242</v>
      </c>
      <c r="AH45" s="2608"/>
      <c r="AI45" s="2608"/>
      <c r="AJ45" s="2609"/>
      <c r="AT45" s="1687">
        <f>IF(AT44="INSTRUCTOR",P34,IF(AT44="ASSISTANT PROFESSOR",P35,IF(AT44="ASSOCIATE PROFESSOR",P36,IF(AT44="PROFESSOR",P37,P38))))</f>
        <v>0</v>
      </c>
      <c r="AX45" s="1687" t="str">
        <f>IF(AX44="INSTRUCTOR",T34,IF(AX44="ASSISTANT PROFESSOR",T35,IF(AX44="ASSOCIATE PROFESSOR",T36,IF(AX44="PROFESSOR",T37,T38))))</f>
        <v>Col./Univ. Prof.</v>
      </c>
    </row>
    <row r="46" spans="1:50" ht="14.4" thickBot="1" x14ac:dyDescent="0.35">
      <c r="A46" s="2641" t="s">
        <v>159</v>
      </c>
      <c r="B46" s="2563"/>
      <c r="C46" s="1787"/>
      <c r="D46" s="1587">
        <v>6</v>
      </c>
      <c r="E46" s="1785" t="s">
        <v>609</v>
      </c>
      <c r="F46" s="1785"/>
      <c r="G46" s="2560" t="s">
        <v>607</v>
      </c>
      <c r="H46" s="2560"/>
      <c r="I46" s="2560"/>
      <c r="J46" s="2560"/>
      <c r="K46" s="2560"/>
      <c r="L46" s="2560"/>
      <c r="M46" s="2561"/>
      <c r="N46" s="2616" t="s">
        <v>242</v>
      </c>
      <c r="O46" s="2617"/>
      <c r="P46" s="2618"/>
      <c r="Q46" s="1791"/>
      <c r="R46" s="1791"/>
      <c r="S46" s="1791"/>
      <c r="T46" s="2531" t="s">
        <v>159</v>
      </c>
      <c r="U46" s="2531"/>
      <c r="V46" s="1789"/>
      <c r="W46" s="1583">
        <v>6</v>
      </c>
      <c r="X46" s="1785" t="s">
        <v>609</v>
      </c>
      <c r="Y46" s="1790"/>
      <c r="Z46" s="2560" t="s">
        <v>607</v>
      </c>
      <c r="AA46" s="2560"/>
      <c r="AB46" s="2560"/>
      <c r="AC46" s="2560"/>
      <c r="AD46" s="2560"/>
      <c r="AE46" s="2560"/>
      <c r="AF46" s="2561"/>
      <c r="AG46" s="2555" t="s">
        <v>242</v>
      </c>
      <c r="AH46" s="2556"/>
      <c r="AI46" s="2556"/>
      <c r="AJ46" s="2557"/>
    </row>
    <row r="47" spans="1:50" ht="14.4" thickBot="1" x14ac:dyDescent="0.35">
      <c r="A47" s="2641"/>
      <c r="B47" s="2563"/>
      <c r="C47" s="2597"/>
      <c r="D47" s="2598"/>
      <c r="E47" s="2598"/>
      <c r="F47" s="2598"/>
      <c r="G47" s="2560" t="s">
        <v>362</v>
      </c>
      <c r="H47" s="2560"/>
      <c r="I47" s="2560"/>
      <c r="J47" s="2560"/>
      <c r="K47" s="2560"/>
      <c r="L47" s="2560"/>
      <c r="M47" s="2561"/>
      <c r="N47" s="2628" t="s">
        <v>242</v>
      </c>
      <c r="O47" s="2629"/>
      <c r="P47" s="2630"/>
      <c r="Q47" s="1792"/>
      <c r="R47" s="1792"/>
      <c r="S47" s="1792"/>
      <c r="T47" s="2531"/>
      <c r="U47" s="2531"/>
      <c r="V47" s="2558"/>
      <c r="W47" s="2559"/>
      <c r="X47" s="2559"/>
      <c r="Y47" s="2559"/>
      <c r="Z47" s="2560" t="s">
        <v>624</v>
      </c>
      <c r="AA47" s="2560"/>
      <c r="AB47" s="2560"/>
      <c r="AC47" s="2560"/>
      <c r="AD47" s="2560"/>
      <c r="AE47" s="2560"/>
      <c r="AF47" s="2561"/>
      <c r="AG47" s="2610" t="s">
        <v>242</v>
      </c>
      <c r="AH47" s="2611"/>
      <c r="AI47" s="2611"/>
      <c r="AJ47" s="2612"/>
    </row>
    <row r="48" spans="1:50" ht="14.4" thickBot="1" x14ac:dyDescent="0.35">
      <c r="A48" s="2639"/>
      <c r="B48" s="2640"/>
      <c r="C48" s="2613"/>
      <c r="D48" s="2613"/>
      <c r="E48" s="2613"/>
      <c r="F48" s="2613"/>
      <c r="G48" s="2595" t="s">
        <v>625</v>
      </c>
      <c r="H48" s="2595"/>
      <c r="I48" s="2595"/>
      <c r="J48" s="2595"/>
      <c r="K48" s="2595"/>
      <c r="L48" s="2595"/>
      <c r="M48" s="2596"/>
      <c r="N48" s="2642" t="str">
        <f>IF(N47="YES",IF(N46="INSTRUCTOR I","INSTRUCTOR II",IF(N46="INSTRUCTOR II","INSTRUCTOR III",IF(N46="INSTRUCTOR III","ASSISTANT PROFESSOR I",IF(N46="ASSISTANT PROFESSOR I","ASSISTANT PROFESSOR II",IF(N46="ASSISTANT PROFESSOR II","ASSISTANT PROFESSOR III",IF(N46="ASSISTANT PROFESSOR III","ASSISTANT PROFESSOR IV",IF(N46="ASSISTANT PROFESSOR IV","ASSOCIATE PROFESSOR I",IF(N46="ASSOCIATE PROFESSOR I","ASSOCIATE PROFESSOR II",IF(N46="ASSOCIATE PROFESSOR II","ASSOCIATE PROFESSOR III",IF(N46="ASSOCIATE PROFESSOR III","ASSOCIATE PROFESSOR IV",IF(N46="ASSOCIATE PROFESSOR IV","ASSOCIATE PROFESSOR V",IF(N46="ASSOCIATE PROFESSOR V","PROFESSOR I",IF(N46="PROFESSOR I","PROFESSOR II",IF(N46="PROFESSOR II","PROFESSOR III",IF(N46="PROFESSOR III","PROFESSOR IV",IF(N46="PROFESSOR IV","PROFESSOR V",IF(N46="PROFESSOR V","PROFESSOR VI",IF(N46="PROFESSOR VI","COLLEGE/UNIVERSITY PROFESSOR")))))))))))))))))),N46)</f>
        <v>SELECT OPTION</v>
      </c>
      <c r="O48" s="2643"/>
      <c r="P48" s="2644"/>
      <c r="Q48" s="1788"/>
      <c r="R48" s="1788"/>
      <c r="S48" s="1788"/>
      <c r="T48" s="2531"/>
      <c r="U48" s="2531"/>
      <c r="V48" s="2562"/>
      <c r="W48" s="2562"/>
      <c r="X48" s="2562"/>
      <c r="Y48" s="2562"/>
      <c r="Z48" s="2534" t="s">
        <v>363</v>
      </c>
      <c r="AA48" s="2534"/>
      <c r="AB48" s="2534"/>
      <c r="AC48" s="2534"/>
      <c r="AD48" s="2534"/>
      <c r="AE48" s="2534"/>
      <c r="AF48" s="2535"/>
      <c r="AG48" s="2585" t="str">
        <f>IF(AG47="YES",IF(AG46="INSTRUCTOR I","INSTRUCTOR II",IF(AG46="INSTRUCTOR II","INSTRUCTOR III",IF(AG46="INSTRUCTOR III","ASSISTANT PROFESSOR I",IF(AG46="ASSISTANT PROFESSOR I","ASSISTANT PROFESSOR II",IF(AG46="ASSISTANT PROFESSOR II","ASSISTANT PROFESSOR III",IF(AG46="ASSISTANT PROFESSOR III","ASSISTANT PROFESSOR IV",IF(AG46="ASSISTANT PROFESSOR IV","ASSOCIATE PROFESSOR I",IF(AG46="ASSOCIATE PROFESSOR I","ASSOCIATE PROFESSOR II",IF(AG46="ASSOCIATE PROFESSOR II","ASSOCIATE PROFESSOR III",IF(AG46="ASSOCIATE PROFESSOR III","ASSOCIATE PROFESSOR IV",IF(AG46="ASSOCIATE PROFESSOR IV","ASSOCIATE PROFESSOR V",IF(AG46="ASSOCIATE PROFESSOR V","PROFESSOR I",IF(AG46="PROFESSOR I","PROFESSOR II",IF(AG46="PROFESSOR II","PROFESSOR III",IF(AG46="PROFESSOR III","PROFESSOR IV",IF(AG46="PROFESSOR IV","PROFESSOR V",IF(AG46="PROFESSOR V","PROFESSOR VI",IF(AG46="PROFESSOR VI","COLLEGE/UNIVERSITY PROFESSOR")))))))))))))))))),AG46)</f>
        <v>SELECT OPTION</v>
      </c>
      <c r="AH48" s="2586"/>
      <c r="AI48" s="2586"/>
      <c r="AJ48" s="2587"/>
    </row>
    <row r="49" spans="1:38" ht="7.95" customHeight="1" x14ac:dyDescent="0.3">
      <c r="A49" s="1764"/>
      <c r="B49" s="1764"/>
      <c r="C49" s="1766"/>
      <c r="D49" s="1766"/>
      <c r="E49" s="1766"/>
      <c r="F49" s="1766"/>
      <c r="G49" s="1766"/>
      <c r="N49" s="1680"/>
      <c r="O49" s="1680"/>
      <c r="P49" s="1793"/>
      <c r="Q49" s="1794"/>
      <c r="R49" s="1794"/>
      <c r="S49" s="1794"/>
      <c r="T49" s="1764"/>
      <c r="U49" s="1764"/>
      <c r="V49" s="1766"/>
      <c r="W49" s="1766"/>
      <c r="X49" s="1766"/>
      <c r="Y49" s="1766"/>
      <c r="Z49" s="1766"/>
      <c r="AG49" s="1680"/>
      <c r="AH49" s="1680"/>
      <c r="AI49" s="1793"/>
      <c r="AJ49" s="1796"/>
    </row>
    <row r="50" spans="1:38" ht="4.95" customHeight="1" x14ac:dyDescent="0.3">
      <c r="A50" s="1797"/>
      <c r="B50" s="1798"/>
      <c r="C50" s="1798"/>
      <c r="D50" s="1798"/>
      <c r="E50" s="1798"/>
      <c r="F50" s="1798"/>
      <c r="G50" s="1799"/>
      <c r="H50" s="1798"/>
      <c r="I50" s="1800"/>
      <c r="J50" s="1798"/>
      <c r="K50" s="1798"/>
      <c r="L50" s="1800"/>
      <c r="M50" s="1798"/>
      <c r="N50" s="1797"/>
      <c r="O50" s="1798"/>
      <c r="P50" s="1801"/>
      <c r="T50" s="1797"/>
      <c r="U50" s="1798"/>
      <c r="V50" s="1798"/>
      <c r="W50" s="1798"/>
      <c r="X50" s="1798"/>
      <c r="Y50" s="1798"/>
      <c r="Z50" s="1799"/>
      <c r="AA50" s="1798"/>
      <c r="AB50" s="1800"/>
      <c r="AC50" s="1798"/>
      <c r="AD50" s="1798"/>
      <c r="AE50" s="1800"/>
      <c r="AF50" s="1798"/>
      <c r="AG50" s="1797"/>
      <c r="AH50" s="1798"/>
      <c r="AI50" s="1802"/>
      <c r="AJ50" s="1803"/>
    </row>
    <row r="51" spans="1:38" x14ac:dyDescent="0.3">
      <c r="A51" s="1811" t="s">
        <v>647</v>
      </c>
      <c r="B51" s="1812"/>
      <c r="C51" s="1812"/>
      <c r="D51" s="1812"/>
      <c r="E51" s="1812"/>
      <c r="F51" s="1812"/>
      <c r="G51" s="1812"/>
      <c r="H51" s="1812"/>
      <c r="I51" s="1812"/>
      <c r="J51" s="1812"/>
      <c r="K51" s="1812"/>
      <c r="L51" s="1813"/>
      <c r="M51" s="1812"/>
      <c r="N51" s="1814" t="s">
        <v>188</v>
      </c>
      <c r="O51" s="1815"/>
      <c r="P51" s="1816"/>
      <c r="Q51" s="1817"/>
      <c r="R51" s="1817"/>
      <c r="S51" s="1817"/>
      <c r="T51" s="1811" t="s">
        <v>646</v>
      </c>
      <c r="U51" s="1812"/>
      <c r="V51" s="1812"/>
      <c r="W51" s="1812"/>
      <c r="X51" s="1812"/>
      <c r="Y51" s="1812"/>
      <c r="Z51" s="1812"/>
      <c r="AA51" s="1812"/>
      <c r="AB51" s="1812"/>
      <c r="AC51" s="1812"/>
      <c r="AD51" s="1812"/>
      <c r="AE51" s="1813"/>
      <c r="AF51" s="1812"/>
      <c r="AG51" s="1814" t="s">
        <v>188</v>
      </c>
      <c r="AH51" s="1815"/>
      <c r="AI51" s="1818"/>
      <c r="AJ51" s="1819"/>
    </row>
    <row r="52" spans="1:38" x14ac:dyDescent="0.3">
      <c r="A52" s="1820"/>
      <c r="B52" s="1812"/>
      <c r="C52" s="1812"/>
      <c r="D52" s="1812"/>
      <c r="E52" s="1812"/>
      <c r="F52" s="1812"/>
      <c r="G52" s="1821"/>
      <c r="H52" s="1812"/>
      <c r="I52" s="1813"/>
      <c r="J52" s="1812"/>
      <c r="K52" s="1812"/>
      <c r="L52" s="1813"/>
      <c r="M52" s="1812"/>
      <c r="N52" s="1822"/>
      <c r="O52" s="1815"/>
      <c r="P52" s="1816"/>
      <c r="Q52" s="1817"/>
      <c r="R52" s="1817"/>
      <c r="S52" s="1817"/>
      <c r="T52" s="1820"/>
      <c r="U52" s="1812"/>
      <c r="V52" s="1812"/>
      <c r="W52" s="1812"/>
      <c r="X52" s="1812"/>
      <c r="Y52" s="1812"/>
      <c r="Z52" s="1821"/>
      <c r="AA52" s="1812"/>
      <c r="AB52" s="1813"/>
      <c r="AC52" s="1812"/>
      <c r="AD52" s="1812"/>
      <c r="AE52" s="1813"/>
      <c r="AF52" s="1812"/>
      <c r="AG52" s="1822"/>
      <c r="AH52" s="1815"/>
      <c r="AI52" s="1818"/>
      <c r="AJ52" s="1819"/>
    </row>
    <row r="53" spans="1:38" x14ac:dyDescent="0.3">
      <c r="A53" s="1823"/>
      <c r="B53" s="1812"/>
      <c r="C53" s="1812"/>
      <c r="D53" s="1812"/>
      <c r="E53" s="1812"/>
      <c r="F53" s="1812"/>
      <c r="G53" s="1812"/>
      <c r="H53" s="1812"/>
      <c r="I53" s="1812"/>
      <c r="J53" s="1812"/>
      <c r="K53" s="1812"/>
      <c r="L53" s="1813"/>
      <c r="M53" s="1812"/>
      <c r="N53" s="1823"/>
      <c r="O53" s="1815"/>
      <c r="P53" s="1816"/>
      <c r="Q53" s="1817"/>
      <c r="R53" s="1817"/>
      <c r="S53" s="1817"/>
      <c r="T53" s="1823"/>
      <c r="U53" s="1812"/>
      <c r="V53" s="1812"/>
      <c r="W53" s="1812"/>
      <c r="X53" s="1812"/>
      <c r="Y53" s="1812"/>
      <c r="Z53" s="1812"/>
      <c r="AA53" s="1812"/>
      <c r="AB53" s="1812"/>
      <c r="AC53" s="1812"/>
      <c r="AD53" s="1812"/>
      <c r="AE53" s="1813"/>
      <c r="AF53" s="1812"/>
      <c r="AG53" s="1823"/>
      <c r="AH53" s="1815"/>
      <c r="AI53" s="1818"/>
      <c r="AJ53" s="1824"/>
    </row>
    <row r="54" spans="1:38" x14ac:dyDescent="0.3">
      <c r="A54" s="2520" t="s">
        <v>640</v>
      </c>
      <c r="B54" s="2521"/>
      <c r="C54" s="2521"/>
      <c r="D54" s="2521"/>
      <c r="E54" s="2521"/>
      <c r="F54" s="1812"/>
      <c r="G54" s="2521" t="s">
        <v>640</v>
      </c>
      <c r="H54" s="2521"/>
      <c r="I54" s="2521"/>
      <c r="J54" s="2521"/>
      <c r="K54" s="2521"/>
      <c r="L54" s="1825"/>
      <c r="M54" s="1812"/>
      <c r="N54" s="2514" t="s">
        <v>641</v>
      </c>
      <c r="O54" s="2515"/>
      <c r="P54" s="2516"/>
      <c r="Q54" s="1817"/>
      <c r="R54" s="1817"/>
      <c r="S54" s="1817"/>
      <c r="T54" s="2520" t="s">
        <v>644</v>
      </c>
      <c r="U54" s="2521"/>
      <c r="V54" s="2521"/>
      <c r="W54" s="2521"/>
      <c r="X54" s="2521"/>
      <c r="Y54" s="2521"/>
      <c r="Z54" s="1812"/>
      <c r="AA54" s="2520" t="s">
        <v>644</v>
      </c>
      <c r="AB54" s="2521"/>
      <c r="AC54" s="2521"/>
      <c r="AD54" s="2521"/>
      <c r="AE54" s="2521"/>
      <c r="AF54" s="2521"/>
      <c r="AG54" s="2514" t="s">
        <v>641</v>
      </c>
      <c r="AH54" s="2515"/>
      <c r="AI54" s="2515"/>
      <c r="AJ54" s="2516"/>
    </row>
    <row r="55" spans="1:38" x14ac:dyDescent="0.3">
      <c r="A55" s="2522" t="s">
        <v>3</v>
      </c>
      <c r="B55" s="2523"/>
      <c r="C55" s="2523"/>
      <c r="D55" s="2523"/>
      <c r="E55" s="2523"/>
      <c r="F55" s="1812"/>
      <c r="G55" s="2523" t="s">
        <v>3</v>
      </c>
      <c r="H55" s="2523"/>
      <c r="I55" s="2523"/>
      <c r="J55" s="2523"/>
      <c r="K55" s="2523"/>
      <c r="L55" s="1812"/>
      <c r="M55" s="1812"/>
      <c r="N55" s="2517" t="s">
        <v>642</v>
      </c>
      <c r="O55" s="2518"/>
      <c r="P55" s="2519"/>
      <c r="Q55" s="1817"/>
      <c r="R55" s="1817"/>
      <c r="S55" s="1817"/>
      <c r="T55" s="2522" t="s">
        <v>3</v>
      </c>
      <c r="U55" s="2523"/>
      <c r="V55" s="2523"/>
      <c r="W55" s="2523"/>
      <c r="X55" s="2523"/>
      <c r="Y55" s="2523"/>
      <c r="Z55" s="1826"/>
      <c r="AA55" s="2523" t="s">
        <v>3</v>
      </c>
      <c r="AB55" s="2523"/>
      <c r="AC55" s="2523"/>
      <c r="AD55" s="2523"/>
      <c r="AE55" s="2523"/>
      <c r="AF55" s="2526"/>
      <c r="AG55" s="2517" t="s">
        <v>642</v>
      </c>
      <c r="AH55" s="2518"/>
      <c r="AI55" s="2518"/>
      <c r="AJ55" s="2519"/>
    </row>
    <row r="56" spans="1:38" x14ac:dyDescent="0.3">
      <c r="A56" s="1823"/>
      <c r="B56" s="1812"/>
      <c r="C56" s="1812"/>
      <c r="D56" s="1812"/>
      <c r="E56" s="1812"/>
      <c r="F56" s="1812"/>
      <c r="G56" s="1812"/>
      <c r="H56" s="1812"/>
      <c r="I56" s="1812"/>
      <c r="J56" s="1812"/>
      <c r="K56" s="1812"/>
      <c r="L56" s="1812"/>
      <c r="M56" s="1812"/>
      <c r="N56" s="1823"/>
      <c r="O56" s="1812"/>
      <c r="P56" s="1816"/>
      <c r="Q56" s="1817"/>
      <c r="R56" s="1817"/>
      <c r="S56" s="1817"/>
      <c r="T56" s="1823"/>
      <c r="U56" s="1812"/>
      <c r="V56" s="1812"/>
      <c r="W56" s="1812"/>
      <c r="X56" s="1812"/>
      <c r="Y56" s="1812"/>
      <c r="Z56" s="1812"/>
      <c r="AA56" s="1812"/>
      <c r="AB56" s="1812"/>
      <c r="AC56" s="1812"/>
      <c r="AD56" s="1812"/>
      <c r="AE56" s="1812"/>
      <c r="AF56" s="1812"/>
      <c r="AG56" s="1823"/>
      <c r="AH56" s="1812"/>
      <c r="AI56" s="1818"/>
      <c r="AJ56" s="1819"/>
    </row>
    <row r="57" spans="1:38" x14ac:dyDescent="0.3">
      <c r="A57" s="1823"/>
      <c r="B57" s="1812"/>
      <c r="C57" s="1812"/>
      <c r="D57" s="1812"/>
      <c r="E57" s="1812"/>
      <c r="F57" s="1812"/>
      <c r="G57" s="1812"/>
      <c r="H57" s="1812"/>
      <c r="I57" s="1812"/>
      <c r="J57" s="1812"/>
      <c r="K57" s="1812"/>
      <c r="L57" s="1827"/>
      <c r="M57" s="1827"/>
      <c r="N57" s="1828" t="s">
        <v>643</v>
      </c>
      <c r="O57" s="1827"/>
      <c r="P57" s="1829"/>
      <c r="Q57" s="1817"/>
      <c r="R57" s="1817"/>
      <c r="S57" s="1817"/>
      <c r="T57" s="1823"/>
      <c r="U57" s="1812"/>
      <c r="V57" s="1812"/>
      <c r="W57" s="1812"/>
      <c r="X57" s="1812"/>
      <c r="Y57" s="1830"/>
      <c r="Z57" s="1812"/>
      <c r="AA57" s="2524"/>
      <c r="AB57" s="2524"/>
      <c r="AC57" s="2524"/>
      <c r="AD57" s="2524"/>
      <c r="AE57" s="2524"/>
      <c r="AF57" s="2525"/>
      <c r="AG57" s="1828" t="s">
        <v>643</v>
      </c>
      <c r="AH57" s="1827"/>
      <c r="AI57" s="1817"/>
      <c r="AJ57" s="1819"/>
      <c r="AK57" s="1795"/>
      <c r="AL57" s="1795"/>
    </row>
    <row r="58" spans="1:38" x14ac:dyDescent="0.3">
      <c r="A58" s="2520" t="s">
        <v>640</v>
      </c>
      <c r="B58" s="2521"/>
      <c r="C58" s="2521"/>
      <c r="D58" s="2521"/>
      <c r="E58" s="2521"/>
      <c r="F58" s="1812"/>
      <c r="G58" s="2521" t="s">
        <v>640</v>
      </c>
      <c r="H58" s="2521"/>
      <c r="I58" s="2521"/>
      <c r="J58" s="2521"/>
      <c r="K58" s="2521"/>
      <c r="L58" s="1827"/>
      <c r="M58" s="1827"/>
      <c r="N58" s="1828"/>
      <c r="O58" s="1827"/>
      <c r="P58" s="1829"/>
      <c r="Q58" s="1817"/>
      <c r="R58" s="1817"/>
      <c r="S58" s="1817"/>
      <c r="T58" s="2520" t="s">
        <v>644</v>
      </c>
      <c r="U58" s="2521"/>
      <c r="V58" s="2521"/>
      <c r="W58" s="2521"/>
      <c r="X58" s="2521"/>
      <c r="Y58" s="2521"/>
      <c r="Z58" s="1812"/>
      <c r="AA58" s="2520" t="s">
        <v>644</v>
      </c>
      <c r="AB58" s="2521"/>
      <c r="AC58" s="2521"/>
      <c r="AD58" s="2521"/>
      <c r="AE58" s="2521"/>
      <c r="AF58" s="2521"/>
      <c r="AG58" s="1828"/>
      <c r="AH58" s="1827"/>
      <c r="AI58" s="1817"/>
      <c r="AJ58" s="1819"/>
      <c r="AK58" s="1795"/>
      <c r="AL58" s="1795"/>
    </row>
    <row r="59" spans="1:38" x14ac:dyDescent="0.3">
      <c r="A59" s="2522" t="s">
        <v>3</v>
      </c>
      <c r="B59" s="2523"/>
      <c r="C59" s="2523"/>
      <c r="D59" s="2523"/>
      <c r="E59" s="2523"/>
      <c r="F59" s="1812"/>
      <c r="G59" s="2523" t="s">
        <v>3</v>
      </c>
      <c r="H59" s="2523"/>
      <c r="I59" s="2523"/>
      <c r="J59" s="2523"/>
      <c r="K59" s="2523"/>
      <c r="L59" s="1827"/>
      <c r="M59" s="1827"/>
      <c r="N59" s="1823"/>
      <c r="O59" s="1831"/>
      <c r="P59" s="1829"/>
      <c r="Q59" s="1817"/>
      <c r="R59" s="1817"/>
      <c r="S59" s="1817"/>
      <c r="T59" s="2522" t="s">
        <v>3</v>
      </c>
      <c r="U59" s="2523"/>
      <c r="V59" s="2523"/>
      <c r="W59" s="2523"/>
      <c r="X59" s="2523"/>
      <c r="Y59" s="2523"/>
      <c r="Z59" s="1812"/>
      <c r="AA59" s="2523" t="s">
        <v>3</v>
      </c>
      <c r="AB59" s="2523"/>
      <c r="AC59" s="2523"/>
      <c r="AD59" s="2523"/>
      <c r="AE59" s="2523"/>
      <c r="AF59" s="2526"/>
      <c r="AG59" s="1832"/>
      <c r="AH59" s="1833"/>
      <c r="AI59" s="1834"/>
      <c r="AJ59" s="1835"/>
      <c r="AK59" s="1795"/>
      <c r="AL59" s="1795"/>
    </row>
    <row r="60" spans="1:38" x14ac:dyDescent="0.3">
      <c r="A60" s="1823"/>
      <c r="B60" s="1812"/>
      <c r="C60" s="1812"/>
      <c r="D60" s="1812"/>
      <c r="E60" s="1812"/>
      <c r="F60" s="1812"/>
      <c r="G60" s="1812"/>
      <c r="H60" s="1812"/>
      <c r="I60" s="1812"/>
      <c r="J60" s="1812"/>
      <c r="K60" s="1812"/>
      <c r="L60" s="1827"/>
      <c r="M60" s="1827"/>
      <c r="N60" s="2514" t="s">
        <v>641</v>
      </c>
      <c r="O60" s="2515"/>
      <c r="P60" s="2516"/>
      <c r="Q60" s="1831"/>
      <c r="R60" s="1831"/>
      <c r="S60" s="1831"/>
      <c r="T60" s="1823"/>
      <c r="U60" s="1812"/>
      <c r="V60" s="1812"/>
      <c r="W60" s="1812"/>
      <c r="X60" s="1812"/>
      <c r="Y60" s="1812"/>
      <c r="Z60" s="1812"/>
      <c r="AA60" s="1812"/>
      <c r="AB60" s="1812"/>
      <c r="AC60" s="1812"/>
      <c r="AD60" s="1812"/>
      <c r="AE60" s="1827"/>
      <c r="AF60" s="1827"/>
      <c r="AG60" s="2514" t="s">
        <v>641</v>
      </c>
      <c r="AH60" s="2515"/>
      <c r="AI60" s="2515"/>
      <c r="AJ60" s="2516"/>
      <c r="AK60" s="1766"/>
      <c r="AL60" s="1766"/>
    </row>
    <row r="61" spans="1:38" x14ac:dyDescent="0.3">
      <c r="A61" s="1823"/>
      <c r="B61" s="1812"/>
      <c r="C61" s="1812"/>
      <c r="D61" s="1830"/>
      <c r="E61" s="1830"/>
      <c r="F61" s="1830"/>
      <c r="G61" s="1830"/>
      <c r="H61" s="1830"/>
      <c r="I61" s="1812"/>
      <c r="J61" s="1812"/>
      <c r="K61" s="1812"/>
      <c r="L61" s="1827"/>
      <c r="M61" s="1827"/>
      <c r="N61" s="2517" t="s">
        <v>642</v>
      </c>
      <c r="O61" s="2518"/>
      <c r="P61" s="2519"/>
      <c r="Q61" s="1831"/>
      <c r="R61" s="1831"/>
      <c r="S61" s="1831"/>
      <c r="T61" s="1823"/>
      <c r="U61" s="1812"/>
      <c r="V61" s="1812"/>
      <c r="W61" s="1830"/>
      <c r="X61" s="1830"/>
      <c r="Y61" s="1830"/>
      <c r="Z61" s="1830"/>
      <c r="AA61" s="1830"/>
      <c r="AB61" s="1830"/>
      <c r="AC61" s="1830"/>
      <c r="AD61" s="1812"/>
      <c r="AE61" s="1827"/>
      <c r="AF61" s="1827"/>
      <c r="AG61" s="2517" t="s">
        <v>642</v>
      </c>
      <c r="AH61" s="2518"/>
      <c r="AI61" s="2518"/>
      <c r="AJ61" s="2519"/>
      <c r="AK61" s="1766"/>
      <c r="AL61" s="1766"/>
    </row>
    <row r="62" spans="1:38" ht="14.4" customHeight="1" x14ac:dyDescent="0.3">
      <c r="A62" s="2529" t="s">
        <v>639</v>
      </c>
      <c r="B62" s="2527"/>
      <c r="C62" s="2527"/>
      <c r="D62" s="2527"/>
      <c r="E62" s="2527"/>
      <c r="F62" s="2527"/>
      <c r="G62" s="2527"/>
      <c r="H62" s="2527"/>
      <c r="I62" s="2527"/>
      <c r="J62" s="2527"/>
      <c r="K62" s="2527"/>
      <c r="L62" s="1827"/>
      <c r="M62" s="1827"/>
      <c r="N62" s="1823"/>
      <c r="O62" s="1827"/>
      <c r="P62" s="1829"/>
      <c r="Q62" s="1817"/>
      <c r="R62" s="1817"/>
      <c r="S62" s="1817"/>
      <c r="T62" s="1811"/>
      <c r="U62" s="2527" t="s">
        <v>645</v>
      </c>
      <c r="V62" s="2527"/>
      <c r="W62" s="2527"/>
      <c r="X62" s="2527"/>
      <c r="Y62" s="2527"/>
      <c r="Z62" s="2527"/>
      <c r="AA62" s="2527"/>
      <c r="AB62" s="2527"/>
      <c r="AC62" s="2527"/>
      <c r="AD62" s="2527"/>
      <c r="AE62" s="2527"/>
      <c r="AF62" s="1836"/>
      <c r="AG62" s="1823"/>
      <c r="AH62" s="1827"/>
      <c r="AI62" s="1817"/>
      <c r="AJ62" s="1837"/>
      <c r="AK62" s="1795"/>
      <c r="AL62" s="1795"/>
    </row>
    <row r="63" spans="1:38" ht="15" customHeight="1" x14ac:dyDescent="0.3">
      <c r="A63" s="2530" t="s">
        <v>3</v>
      </c>
      <c r="B63" s="2528"/>
      <c r="C63" s="2528"/>
      <c r="D63" s="2528"/>
      <c r="E63" s="2528"/>
      <c r="F63" s="2528"/>
      <c r="G63" s="2528"/>
      <c r="H63" s="2528"/>
      <c r="I63" s="2528"/>
      <c r="J63" s="2528"/>
      <c r="K63" s="2528"/>
      <c r="L63" s="1838"/>
      <c r="M63" s="1838"/>
      <c r="N63" s="1832"/>
      <c r="O63" s="1833"/>
      <c r="P63" s="1839"/>
      <c r="Q63" s="1817"/>
      <c r="R63" s="1817"/>
      <c r="S63" s="1817"/>
      <c r="T63" s="1840"/>
      <c r="U63" s="2528" t="s">
        <v>3</v>
      </c>
      <c r="V63" s="2528"/>
      <c r="W63" s="2528"/>
      <c r="X63" s="2528"/>
      <c r="Y63" s="2528"/>
      <c r="Z63" s="2528"/>
      <c r="AA63" s="2528"/>
      <c r="AB63" s="2528"/>
      <c r="AC63" s="2528"/>
      <c r="AD63" s="2528"/>
      <c r="AE63" s="2528"/>
      <c r="AF63" s="1838"/>
      <c r="AG63" s="1832"/>
      <c r="AH63" s="1833"/>
      <c r="AI63" s="1834"/>
      <c r="AJ63" s="1835"/>
      <c r="AK63" s="1795"/>
      <c r="AL63" s="1766"/>
    </row>
    <row r="64" spans="1:38" x14ac:dyDescent="0.3">
      <c r="L64" s="1795"/>
      <c r="M64" s="1795"/>
      <c r="N64" s="1766"/>
      <c r="O64" s="1766"/>
      <c r="P64" s="1731"/>
      <c r="AD64" s="1795"/>
      <c r="AE64" s="1795"/>
      <c r="AF64" s="1795"/>
      <c r="AG64" s="1766"/>
      <c r="AH64" s="1766"/>
      <c r="AI64" s="1731"/>
      <c r="AJ64" s="1680"/>
      <c r="AK64" s="1795"/>
      <c r="AL64" s="1795"/>
    </row>
    <row r="65" spans="11:39" x14ac:dyDescent="0.3">
      <c r="K65" s="1795"/>
      <c r="L65" s="1795"/>
      <c r="M65" s="1795"/>
      <c r="N65" s="1766"/>
      <c r="O65" s="1766"/>
      <c r="P65" s="1731"/>
      <c r="AD65" s="1795"/>
      <c r="AE65" s="1795"/>
      <c r="AF65" s="1795"/>
      <c r="AG65" s="1766"/>
      <c r="AH65" s="1766"/>
      <c r="AI65" s="1731"/>
      <c r="AJ65" s="1680"/>
      <c r="AK65" s="1795"/>
      <c r="AL65" s="1795"/>
    </row>
    <row r="66" spans="11:39" x14ac:dyDescent="0.3">
      <c r="K66" s="1795"/>
      <c r="L66" s="1795"/>
      <c r="M66" s="1795"/>
      <c r="N66" s="1766"/>
      <c r="O66" s="1766"/>
      <c r="P66" s="1731"/>
      <c r="AD66" s="1795"/>
      <c r="AE66" s="1795"/>
      <c r="AF66" s="1795"/>
      <c r="AG66" s="1766"/>
      <c r="AH66" s="1766"/>
      <c r="AI66" s="1731"/>
      <c r="AJ66" s="1680"/>
      <c r="AK66" s="1795"/>
      <c r="AL66" s="1795"/>
    </row>
    <row r="67" spans="11:39" x14ac:dyDescent="0.3">
      <c r="K67" s="1795"/>
      <c r="L67" s="1795"/>
      <c r="M67" s="1795"/>
      <c r="N67" s="1766"/>
      <c r="O67" s="1766"/>
      <c r="P67" s="1731"/>
      <c r="AD67" s="1795"/>
      <c r="AE67" s="1795"/>
      <c r="AF67" s="1795"/>
      <c r="AG67" s="1766"/>
      <c r="AH67" s="1766"/>
      <c r="AI67" s="1731"/>
      <c r="AJ67" s="1680"/>
      <c r="AK67" s="1795"/>
      <c r="AL67" s="1795"/>
    </row>
    <row r="68" spans="11:39" x14ac:dyDescent="0.3">
      <c r="K68" s="1795"/>
      <c r="L68" s="1795"/>
      <c r="M68" s="1795"/>
      <c r="N68" s="1766"/>
      <c r="O68" s="1766"/>
      <c r="P68" s="1731"/>
      <c r="AD68" s="1795"/>
      <c r="AE68" s="1795"/>
      <c r="AF68" s="1795"/>
      <c r="AG68" s="1766"/>
      <c r="AH68" s="1766"/>
      <c r="AI68" s="1731"/>
      <c r="AJ68" s="1680"/>
      <c r="AK68" s="1795"/>
      <c r="AL68" s="1795"/>
    </row>
    <row r="69" spans="11:39" x14ac:dyDescent="0.3">
      <c r="K69" s="1795"/>
      <c r="L69" s="1795"/>
      <c r="M69" s="1795"/>
      <c r="N69" s="1766"/>
      <c r="O69" s="1766"/>
      <c r="P69" s="1731"/>
      <c r="AD69" s="1795"/>
      <c r="AE69" s="1795"/>
      <c r="AF69" s="1795"/>
      <c r="AG69" s="1766"/>
      <c r="AH69" s="1766"/>
      <c r="AI69" s="1731"/>
      <c r="AJ69" s="1680"/>
      <c r="AK69" s="1795"/>
      <c r="AL69" s="1795"/>
    </row>
    <row r="70" spans="11:39" x14ac:dyDescent="0.3">
      <c r="K70" s="1795"/>
      <c r="L70" s="1795"/>
      <c r="M70" s="1795"/>
      <c r="N70" s="1795"/>
      <c r="O70" s="1795"/>
      <c r="P70" s="1731"/>
      <c r="AD70" s="1795"/>
      <c r="AE70" s="1795"/>
      <c r="AF70" s="1795"/>
      <c r="AG70" s="1795"/>
      <c r="AH70" s="1795"/>
      <c r="AI70" s="1731"/>
      <c r="AJ70" s="1680"/>
      <c r="AK70" s="1795"/>
      <c r="AL70" s="1795"/>
      <c r="AM70" s="1795"/>
    </row>
    <row r="71" spans="11:39" x14ac:dyDescent="0.3">
      <c r="K71" s="1795"/>
      <c r="L71" s="1795"/>
      <c r="M71" s="1795"/>
      <c r="N71" s="1795"/>
      <c r="O71" s="1795"/>
      <c r="P71" s="1731"/>
      <c r="AD71" s="1795"/>
      <c r="AE71" s="1795"/>
      <c r="AF71" s="1795"/>
      <c r="AG71" s="1795"/>
      <c r="AH71" s="1795"/>
      <c r="AI71" s="1731"/>
      <c r="AJ71" s="1680"/>
      <c r="AK71" s="1795"/>
      <c r="AL71" s="1795"/>
      <c r="AM71" s="1795"/>
    </row>
    <row r="72" spans="11:39" x14ac:dyDescent="0.3">
      <c r="K72" s="1795"/>
      <c r="L72" s="1795"/>
      <c r="M72" s="1795"/>
      <c r="N72" s="1795"/>
      <c r="O72" s="1795"/>
      <c r="P72" s="1731"/>
      <c r="AD72" s="1795"/>
      <c r="AE72" s="1795"/>
      <c r="AF72" s="1795"/>
      <c r="AG72" s="1795"/>
      <c r="AH72" s="1795"/>
      <c r="AI72" s="1731"/>
      <c r="AJ72" s="1680"/>
      <c r="AK72" s="1795"/>
      <c r="AL72" s="1795"/>
      <c r="AM72" s="1795"/>
    </row>
    <row r="73" spans="11:39" x14ac:dyDescent="0.3">
      <c r="K73" s="1795"/>
      <c r="L73" s="1795"/>
      <c r="M73" s="1795"/>
      <c r="N73" s="1766"/>
      <c r="O73" s="1766"/>
      <c r="P73" s="1731"/>
      <c r="AD73" s="1795"/>
      <c r="AE73" s="1795"/>
      <c r="AF73" s="1795"/>
      <c r="AG73" s="1766"/>
      <c r="AH73" s="1766"/>
      <c r="AI73" s="1731"/>
      <c r="AJ73" s="1680"/>
      <c r="AK73" s="1795"/>
      <c r="AL73" s="1795"/>
      <c r="AM73" s="1795"/>
    </row>
    <row r="74" spans="11:39" x14ac:dyDescent="0.3">
      <c r="K74" s="1795"/>
      <c r="L74" s="1795"/>
      <c r="M74" s="1795"/>
      <c r="N74" s="1766"/>
      <c r="O74" s="1766"/>
      <c r="P74" s="1731"/>
      <c r="AD74" s="1795"/>
      <c r="AE74" s="1795"/>
      <c r="AF74" s="1795"/>
      <c r="AG74" s="1766"/>
      <c r="AH74" s="1766"/>
      <c r="AI74" s="1731"/>
      <c r="AJ74" s="1680"/>
      <c r="AK74" s="1795"/>
      <c r="AL74" s="1795"/>
      <c r="AM74" s="1795"/>
    </row>
    <row r="75" spans="11:39" x14ac:dyDescent="0.3">
      <c r="K75" s="1795"/>
      <c r="L75" s="1795"/>
      <c r="M75" s="1795"/>
      <c r="N75" s="1766"/>
      <c r="O75" s="1766"/>
      <c r="P75" s="1731"/>
      <c r="AD75" s="1795"/>
      <c r="AE75" s="1795"/>
      <c r="AF75" s="1795"/>
      <c r="AG75" s="1766"/>
      <c r="AH75" s="1766"/>
      <c r="AI75" s="1731"/>
      <c r="AJ75" s="1680"/>
      <c r="AK75" s="1795"/>
      <c r="AL75" s="1795"/>
      <c r="AM75" s="1795"/>
    </row>
    <row r="76" spans="11:39" x14ac:dyDescent="0.3">
      <c r="AJ76" s="1680"/>
    </row>
    <row r="77" spans="11:39" x14ac:dyDescent="0.3">
      <c r="AJ77" s="1680"/>
    </row>
    <row r="78" spans="11:39" x14ac:dyDescent="0.3">
      <c r="AJ78" s="1680"/>
    </row>
    <row r="79" spans="11:39" x14ac:dyDescent="0.3">
      <c r="AJ79" s="1680"/>
    </row>
  </sheetData>
  <sheetProtection algorithmName="SHA-512" hashValue="BqeieAn+dU/hhoztgveBP5k5XMyp6Itys3wpOYXNezCth0QliLgvTA48yy5WyOqZerFQPe8ekHtdYEA3kdCEAA==" saltValue="AQ8t7B7ETi1SoyuwBCKyzA==" spinCount="100000" sheet="1" formatRows="0" insertHyperlinks="0"/>
  <mergeCells count="139">
    <mergeCell ref="A35:C35"/>
    <mergeCell ref="A36:C36"/>
    <mergeCell ref="G42:M42"/>
    <mergeCell ref="A46:B46"/>
    <mergeCell ref="N48:P48"/>
    <mergeCell ref="N46:P46"/>
    <mergeCell ref="A47:B47"/>
    <mergeCell ref="A40:B40"/>
    <mergeCell ref="N41:P41"/>
    <mergeCell ref="A45:B45"/>
    <mergeCell ref="A41:B41"/>
    <mergeCell ref="A43:B43"/>
    <mergeCell ref="A44:B44"/>
    <mergeCell ref="A42:B42"/>
    <mergeCell ref="C40:F40"/>
    <mergeCell ref="G40:M40"/>
    <mergeCell ref="G41:M41"/>
    <mergeCell ref="AG45:AJ45"/>
    <mergeCell ref="AG46:AJ46"/>
    <mergeCell ref="AG47:AJ47"/>
    <mergeCell ref="AG48:AJ48"/>
    <mergeCell ref="C48:F48"/>
    <mergeCell ref="A32:C33"/>
    <mergeCell ref="G46:M46"/>
    <mergeCell ref="P32:P33"/>
    <mergeCell ref="N44:P44"/>
    <mergeCell ref="N42:P42"/>
    <mergeCell ref="N43:P43"/>
    <mergeCell ref="N45:P45"/>
    <mergeCell ref="N40:P40"/>
    <mergeCell ref="N47:P47"/>
    <mergeCell ref="AI32:AJ33"/>
    <mergeCell ref="AI34:AJ34"/>
    <mergeCell ref="AI35:AJ35"/>
    <mergeCell ref="AI36:AJ36"/>
    <mergeCell ref="AI37:AJ37"/>
    <mergeCell ref="T41:U41"/>
    <mergeCell ref="Z41:AF41"/>
    <mergeCell ref="T42:U42"/>
    <mergeCell ref="A48:B48"/>
    <mergeCell ref="M32:O32"/>
    <mergeCell ref="T1:AI1"/>
    <mergeCell ref="T2:AI2"/>
    <mergeCell ref="G48:M48"/>
    <mergeCell ref="C47:F47"/>
    <mergeCell ref="G44:M44"/>
    <mergeCell ref="G45:M45"/>
    <mergeCell ref="G47:M47"/>
    <mergeCell ref="A1:P1"/>
    <mergeCell ref="A2:P2"/>
    <mergeCell ref="D4:P4"/>
    <mergeCell ref="D5:P5"/>
    <mergeCell ref="D6:P6"/>
    <mergeCell ref="A8:K8"/>
    <mergeCell ref="A13:K13"/>
    <mergeCell ref="A18:K18"/>
    <mergeCell ref="A24:K24"/>
    <mergeCell ref="A30:D30"/>
    <mergeCell ref="A38:C38"/>
    <mergeCell ref="A34:C34"/>
    <mergeCell ref="G43:M43"/>
    <mergeCell ref="A37:C37"/>
    <mergeCell ref="D32:F32"/>
    <mergeCell ref="G32:I32"/>
    <mergeCell ref="J32:L32"/>
    <mergeCell ref="T4:V4"/>
    <mergeCell ref="T5:V5"/>
    <mergeCell ref="T6:V6"/>
    <mergeCell ref="Z42:AF42"/>
    <mergeCell ref="T38:V38"/>
    <mergeCell ref="T40:U40"/>
    <mergeCell ref="V40:Y40"/>
    <mergeCell ref="Z40:AF40"/>
    <mergeCell ref="AI38:AJ38"/>
    <mergeCell ref="AG40:AJ40"/>
    <mergeCell ref="AG41:AJ41"/>
    <mergeCell ref="AG42:AJ42"/>
    <mergeCell ref="W4:AJ4"/>
    <mergeCell ref="W5:AJ5"/>
    <mergeCell ref="W6:AJ6"/>
    <mergeCell ref="T47:U47"/>
    <mergeCell ref="V47:Y47"/>
    <mergeCell ref="Z47:AF47"/>
    <mergeCell ref="T48:U48"/>
    <mergeCell ref="V48:Y48"/>
    <mergeCell ref="Z48:AF48"/>
    <mergeCell ref="T45:U45"/>
    <mergeCell ref="Z45:AF45"/>
    <mergeCell ref="T46:U46"/>
    <mergeCell ref="Z46:AF46"/>
    <mergeCell ref="T43:U43"/>
    <mergeCell ref="Z43:AF43"/>
    <mergeCell ref="T44:U44"/>
    <mergeCell ref="Z44:AF44"/>
    <mergeCell ref="AC32:AE32"/>
    <mergeCell ref="AF32:AH32"/>
    <mergeCell ref="T8:AD8"/>
    <mergeCell ref="T13:AD13"/>
    <mergeCell ref="T18:AD18"/>
    <mergeCell ref="T24:AD24"/>
    <mergeCell ref="T30:W30"/>
    <mergeCell ref="T34:V34"/>
    <mergeCell ref="T35:V35"/>
    <mergeCell ref="T36:V36"/>
    <mergeCell ref="T37:V37"/>
    <mergeCell ref="T32:V33"/>
    <mergeCell ref="W32:Y32"/>
    <mergeCell ref="Z32:AB32"/>
    <mergeCell ref="AG43:AJ43"/>
    <mergeCell ref="AG44:AJ44"/>
    <mergeCell ref="U62:AE62"/>
    <mergeCell ref="U63:AE63"/>
    <mergeCell ref="N54:P54"/>
    <mergeCell ref="N55:P55"/>
    <mergeCell ref="N60:P60"/>
    <mergeCell ref="N61:P61"/>
    <mergeCell ref="A54:E54"/>
    <mergeCell ref="G54:K54"/>
    <mergeCell ref="G58:K58"/>
    <mergeCell ref="A58:E58"/>
    <mergeCell ref="A62:K62"/>
    <mergeCell ref="A55:E55"/>
    <mergeCell ref="A59:E59"/>
    <mergeCell ref="G59:K59"/>
    <mergeCell ref="G55:K55"/>
    <mergeCell ref="A63:K63"/>
    <mergeCell ref="AG54:AJ54"/>
    <mergeCell ref="AG55:AJ55"/>
    <mergeCell ref="AG60:AJ60"/>
    <mergeCell ref="AG61:AJ61"/>
    <mergeCell ref="T54:Y54"/>
    <mergeCell ref="T55:Y55"/>
    <mergeCell ref="T59:Y59"/>
    <mergeCell ref="T58:Y58"/>
    <mergeCell ref="AA57:AF57"/>
    <mergeCell ref="AA58:AF58"/>
    <mergeCell ref="AA59:AF59"/>
    <mergeCell ref="AA54:AF54"/>
    <mergeCell ref="AA55:AF55"/>
  </mergeCells>
  <dataValidations count="3">
    <dataValidation type="list" allowBlank="1" showInputMessage="1" showErrorMessage="1" sqref="N46 N44 AG46 AG44" xr:uid="{52975EEF-50D2-4AEE-B3D2-0B0089C3D323}">
      <formula1>$AQ$18:$AQ$36</formula1>
    </dataValidation>
    <dataValidation type="list" allowBlank="1" showInputMessage="1" showErrorMessage="1" sqref="N47:S47 AG47" xr:uid="{72BB0336-9929-4AFA-B79F-36180BC37DCE}">
      <formula1>$AQ$40:$AQ$42</formula1>
    </dataValidation>
    <dataValidation type="list" allowBlank="1" showInputMessage="1" showErrorMessage="1" sqref="N45:P45 AG45:AJ45" xr:uid="{B02BCCE3-B24D-437D-9F7A-B72D073F7A86}">
      <formula1>$AS$23:$AS$29</formula1>
    </dataValidation>
  </dataValidations>
  <printOptions horizontalCentered="1"/>
  <pageMargins left="0.11811023622047245" right="0.11811023622047245" top="0.39370078740157483" bottom="0.39370078740157483" header="0.19685039370078741" footer="0.19685039370078741"/>
  <pageSetup paperSize="9" scale="91" orientation="portrait" r:id="rId1"/>
  <colBreaks count="1" manualBreakCount="1">
    <brk id="19" max="53" man="1"/>
  </colBreaks>
  <ignoredErrors>
    <ignoredError sqref="AT43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17</vt:i4>
      </vt:variant>
    </vt:vector>
  </HeadingPairs>
  <TitlesOfParts>
    <vt:vector size="32" baseType="lpstr">
      <vt:lpstr>Request Form</vt:lpstr>
      <vt:lpstr>Form1_A</vt:lpstr>
      <vt:lpstr>Form1_B&amp;C</vt:lpstr>
      <vt:lpstr>KRA I</vt:lpstr>
      <vt:lpstr>Form2_A</vt:lpstr>
      <vt:lpstr>Form2-B</vt:lpstr>
      <vt:lpstr>Form2_C</vt:lpstr>
      <vt:lpstr>KRA II</vt:lpstr>
      <vt:lpstr>Form 3-A&amp;B</vt:lpstr>
      <vt:lpstr>Form 3-C&amp;D</vt:lpstr>
      <vt:lpstr>KRA III</vt:lpstr>
      <vt:lpstr>Form 4-A&amp;B</vt:lpstr>
      <vt:lpstr>Form 4-C&amp;D</vt:lpstr>
      <vt:lpstr>KRA IV</vt:lpstr>
      <vt:lpstr>ISS-FACULTY</vt:lpstr>
      <vt:lpstr>'ISS-FACULTY'!_Hlk52200068</vt:lpstr>
      <vt:lpstr>'ISS-FACULTY'!_Hlk70067385</vt:lpstr>
      <vt:lpstr>'Form 3-A&amp;B'!Print_Area</vt:lpstr>
      <vt:lpstr>'Form 3-C&amp;D'!Print_Area</vt:lpstr>
      <vt:lpstr>'Form 4-A&amp;B'!Print_Area</vt:lpstr>
      <vt:lpstr>'Form 4-C&amp;D'!Print_Area</vt:lpstr>
      <vt:lpstr>Form1_A!Print_Area</vt:lpstr>
      <vt:lpstr>'Form1_B&amp;C'!Print_Area</vt:lpstr>
      <vt:lpstr>Form2_A!Print_Area</vt:lpstr>
      <vt:lpstr>Form2_C!Print_Area</vt:lpstr>
      <vt:lpstr>'Form2-B'!Print_Area</vt:lpstr>
      <vt:lpstr>'ISS-FACULTY'!Print_Area</vt:lpstr>
      <vt:lpstr>'KRA I'!Print_Area</vt:lpstr>
      <vt:lpstr>'KRA II'!Print_Area</vt:lpstr>
      <vt:lpstr>'KRA III'!Print_Area</vt:lpstr>
      <vt:lpstr>'KRA IV'!Print_Area</vt:lpstr>
      <vt:lpstr>'Request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P. Sescar</dc:creator>
  <cp:lastModifiedBy>Localuser</cp:lastModifiedBy>
  <cp:lastPrinted>2023-07-11T09:32:11Z</cp:lastPrinted>
  <dcterms:created xsi:type="dcterms:W3CDTF">2014-07-29T07:53:41Z</dcterms:created>
  <dcterms:modified xsi:type="dcterms:W3CDTF">2023-07-13T01:19:13Z</dcterms:modified>
</cp:coreProperties>
</file>